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Z:\Shared\HQ_Common\CKDintercept\Grant Applications and Funding Requests\ADCES 2321\Deliverables\GY3\Business Case\"/>
    </mc:Choice>
  </mc:AlternateContent>
  <xr:revisionPtr revIDLastSave="0" documentId="8_{85B71550-3656-47A0-9334-6A96DA797AC0}" xr6:coauthVersionLast="47" xr6:coauthVersionMax="47" xr10:uidLastSave="{00000000-0000-0000-0000-000000000000}"/>
  <bookViews>
    <workbookView xWindow="-110" yWindow="-110" windowWidth="19420" windowHeight="10300" activeTab="1" xr2:uid="{C294C7C9-9398-4592-8363-602E81F0727B}"/>
  </bookViews>
  <sheets>
    <sheet name="How to use this tool" sheetId="2" r:id="rId1"/>
    <sheet name="1. Estimate CKD Population" sheetId="3" r:id="rId2"/>
    <sheet name="2. Financial Cost of CKD" sheetId="4" r:id="rId3"/>
    <sheet name="3. Volume of Undiagnosed CKD" sheetId="5" r:id="rId4"/>
    <sheet name="4. Impacts of underdiagnosis" sheetId="6" r:id="rId5"/>
    <sheet name="5. Set Targets for Improvements" sheetId="7" r:id="rId6"/>
    <sheet name="6.1 ROI- Basic CKD Care" sheetId="8" r:id="rId7"/>
    <sheet name="6.2 ROI-Hospitalizations" sheetId="9" r:id="rId8"/>
  </sheets>
  <definedNames>
    <definedName name="_xlnm.Print_Area" localSheetId="1">'1. Estimate CKD Population'!$A$1:$E$22</definedName>
    <definedName name="_xlnm.Print_Area" localSheetId="2">'2. Financial Cost of CKD'!$A$1:$E$13</definedName>
    <definedName name="_xlnm.Print_Area" localSheetId="3">'3. Volume of Undiagnosed CKD'!$A$1:$E$17</definedName>
    <definedName name="_xlnm.Print_Area" localSheetId="4">'4. Impacts of underdiagnosis'!$A$2:$E$9</definedName>
    <definedName name="_xlnm.Print_Area" localSheetId="5">'5. Set Targets for Improvements'!$A$1:$E$16</definedName>
    <definedName name="_xlnm.Print_Area" localSheetId="6">'6.1 ROI- Basic CKD Care'!$A$1:$E$21</definedName>
    <definedName name="_xlnm.Print_Area" localSheetId="7">'6.2 ROI-Hospitalizations'!$A$1:$E$19</definedName>
    <definedName name="_xlnm.Print_Area" localSheetId="0">'How to use this tool'!$A$1:$E$20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9" l="1"/>
  <c r="D6" i="8"/>
  <c r="D4" i="7"/>
  <c r="D5" i="6"/>
  <c r="D5" i="5"/>
  <c r="D6" i="4"/>
  <c r="D7" i="7" l="1"/>
  <c r="D8" i="7" s="1"/>
  <c r="E11" i="7"/>
  <c r="E10" i="8" s="1"/>
  <c r="E11" i="8" s="1"/>
  <c r="E12" i="5"/>
  <c r="E6" i="6" s="1" a="1"/>
  <c r="E6" i="6" s="1"/>
  <c r="E8" i="6" s="1" a="1"/>
  <c r="E8" i="6" s="1"/>
  <c r="E7" i="4"/>
  <c r="E8" i="4" s="1"/>
  <c r="E7" i="7"/>
  <c r="D16" i="3"/>
  <c r="E13" i="3"/>
  <c r="D13" i="3"/>
  <c r="E6" i="3"/>
  <c r="E7" i="3" s="1"/>
  <c r="E16" i="3" s="1"/>
  <c r="D17" i="3" l="1"/>
  <c r="E7" i="9"/>
  <c r="E10" i="9" s="1"/>
  <c r="E11" i="9" s="1"/>
  <c r="E14" i="8"/>
  <c r="E12" i="8"/>
  <c r="E15" i="8" s="1"/>
  <c r="D11" i="7" l="1"/>
  <c r="D10" i="8" s="1"/>
  <c r="D7" i="9" s="1"/>
  <c r="D10" i="9" s="1"/>
  <c r="D11" i="9" s="1"/>
  <c r="D12" i="5"/>
  <c r="D6" i="6" s="1"/>
  <c r="D8" i="6" s="1"/>
  <c r="D7" i="4"/>
  <c r="D8" i="4" s="1"/>
  <c r="E8" i="9"/>
  <c r="E16" i="8"/>
  <c r="E13" i="8"/>
  <c r="D11" i="8" l="1"/>
  <c r="D14" i="8" s="1"/>
  <c r="D8" i="9"/>
  <c r="D13" i="9" s="1"/>
  <c r="D14" i="9" s="1"/>
  <c r="D15" i="9" s="1"/>
  <c r="E13" i="9"/>
  <c r="E14" i="9" s="1"/>
  <c r="E15" i="9" s="1"/>
  <c r="E9" i="9"/>
  <c r="E12" i="9" s="1"/>
  <c r="D12" i="8" l="1"/>
  <c r="D15" i="8" s="1"/>
  <c r="D16" i="8" s="1"/>
  <c r="D9" i="9"/>
  <c r="D12" i="9" s="1"/>
  <c r="D13"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<sst xmlns="http://schemas.openxmlformats.org/spreadsheetml/2006/main" count="169" uniqueCount="150">
  <si>
    <t>Estimate Return on Investment through Improved CKD Care</t>
  </si>
  <si>
    <t>- Information regarding the total population served by your institution may be found in your organization's community needs assessment or annual report.</t>
  </si>
  <si>
    <t xml:space="preserve">- Data regarding the rate of CKD diagnosis in your institution can be identified in several ways: </t>
  </si>
  <si>
    <t>Example System</t>
  </si>
  <si>
    <t>A</t>
  </si>
  <si>
    <t>Total population of adults 18 - 85 years of age attributed to your institution</t>
  </si>
  <si>
    <t>A1</t>
  </si>
  <si>
    <r>
      <rPr>
        <i/>
        <sz val="11"/>
        <color theme="1"/>
        <rFont val="Arial"/>
        <family val="2"/>
        <scheme val="minor"/>
      </rPr>
      <t xml:space="preserve">Optional: </t>
    </r>
    <r>
      <rPr>
        <sz val="11"/>
        <color theme="1"/>
        <rFont val="Arial"/>
        <family val="2"/>
        <scheme val="minor"/>
      </rPr>
      <t>Age 18-64</t>
    </r>
  </si>
  <si>
    <t>A2</t>
  </si>
  <si>
    <t>Characterize the population in your institution:</t>
  </si>
  <si>
    <t>B</t>
  </si>
  <si>
    <t>C</t>
  </si>
  <si>
    <t>18-64 [or use Adults in Medicaid or Commercial populations as a proxy for estimating the under 65 population]</t>
  </si>
  <si>
    <t>D</t>
  </si>
  <si>
    <t xml:space="preserve">To estimate the total number of people living with CKD that are supported by your institution, multiply the total number of adults (A) by the characteristic that best describes your population, based on the data you have available. </t>
  </si>
  <si>
    <t>If breakdown of population is not available by age group, estimate CKD population by multiplying all adults by national prevalence estimate:</t>
  </si>
  <si>
    <t>A*B</t>
  </si>
  <si>
    <t>OR</t>
  </si>
  <si>
    <t xml:space="preserve">If population breakdowns are available, multiply each subgroup (adults 18 - 65 (A1)) and (adults 65 + (A2)) by the appropriate reported prevalence C (18 - 65) and D (65 +) and add these numbers together </t>
  </si>
  <si>
    <t>((A1 * C) + (A2 * D))</t>
  </si>
  <si>
    <t>F</t>
  </si>
  <si>
    <t>Enter the estimate of the number of people living with CKD that you feel best characterizes your population (1.1 OR 1.2)</t>
  </si>
  <si>
    <t>G</t>
  </si>
  <si>
    <t>F * $12,201 = Estimated annual CKD costs</t>
  </si>
  <si>
    <t>There are several methodologies available to estimate prevalence of undiagnosed CKD</t>
  </si>
  <si>
    <t>3.1a</t>
  </si>
  <si>
    <t>3.1b</t>
  </si>
  <si>
    <t>3.1c</t>
  </si>
  <si>
    <t>3.1d</t>
  </si>
  <si>
    <t>To estimate the number of people in your institution who remain undetected, select the approach to be employed in fields 3.1.a-d and multiply that by the estimated CKD population in your institution (F)</t>
  </si>
  <si>
    <t>H</t>
  </si>
  <si>
    <t>I</t>
  </si>
  <si>
    <t>J</t>
  </si>
  <si>
    <t xml:space="preserve">Select an improvement target: </t>
  </si>
  <si>
    <t>5.1.a</t>
  </si>
  <si>
    <t>5.1.b</t>
  </si>
  <si>
    <t xml:space="preserve">Improve CKD diagnosis to 70% of patients with laboratory evidence have a diagnosis </t>
  </si>
  <si>
    <t>K</t>
  </si>
  <si>
    <t>Enter the diagnosis target for your institution (5.1.a or 5.1.b) here:</t>
  </si>
  <si>
    <t>L</t>
  </si>
  <si>
    <t>6.1.a</t>
  </si>
  <si>
    <t>Assume 10% of people living with CKM have risk factors for CKD effectively managed (at goal for A1c, blood pressure, cholesterol, and BMI, etc.)</t>
  </si>
  <si>
    <t>6.1.b</t>
  </si>
  <si>
    <t>Assume 25% of people living with CKM have risk factors for CKD effectively managed (at goal for A1c, blood pressure, cholesterol, and BMI, etc.)</t>
  </si>
  <si>
    <t>N</t>
  </si>
  <si>
    <t>O</t>
  </si>
  <si>
    <t>P</t>
  </si>
  <si>
    <t>Q</t>
  </si>
  <si>
    <t>V</t>
  </si>
  <si>
    <t>W</t>
  </si>
  <si>
    <t>6.3.a</t>
  </si>
  <si>
    <t>6.3.b</t>
  </si>
  <si>
    <t>X</t>
  </si>
  <si>
    <t>Estimate potential savings associated with reductions in hospitalizations at 24 months</t>
  </si>
  <si>
    <t>Y</t>
  </si>
  <si>
    <t xml:space="preserve">2. External laboratory partners (i.e., LabCorp, Quest, Sonic, etc.) can provide information regarding the rate of CKD diagnosis in your institution. Many laboratories have data tools that can offer insight regarding care gaps. </t>
  </si>
  <si>
    <t>Optional: Age 65 or older</t>
  </si>
  <si>
    <t>Z</t>
  </si>
  <si>
    <t>Citation/Reference</t>
  </si>
  <si>
    <t xml:space="preserve">Estimate the number of people in your institution with CKD based on population size. Approximately 15% of the adult population (18 - 85 years of age) will be living with CKD. If you have data that breaks down your population by age category, you can estimate CKD rates more precisely in fields A1 and A2. </t>
  </si>
  <si>
    <t xml:space="preserve">The risk of CKD varies by age group.  At the population level, approximately 15% of adults have CKD.  However, the prevalence of CKD in younger populations 18 - 65 is 10%. Older populations are enriched for CKD with a prevalence of 34% among those older than 65 years (ex: Medicare population) </t>
  </si>
  <si>
    <t xml:space="preserve">All adults 18 - 85 [if population breakdown is not available] </t>
  </si>
  <si>
    <t xml:space="preserve">Adults 65 years of age or older [or use adults in Medicare and Medicare Advantage populations as a proxy for estimating the 65 and older population] </t>
  </si>
  <si>
    <t>Estimated per member, per month cost of care for someone with CKD</t>
  </si>
  <si>
    <t xml:space="preserve">Per Nichols et al, the "average" cost of CKD across all stages was $12,201 (USD, 2020) annually, or $1,016.75 per month. To estimate the total financial cost associated with CKD in your population, multiply the estimated number of people with CKD in your institution (F) by $12,201.                                                                                                                                                                                          </t>
  </si>
  <si>
    <r>
      <t>There is a significant financial burden associated with any evidence of kidney disease. Nichols et al reported that total healthcare costs for people with CKD are 31% more than those incurred by adults without CKD. As CKD progresses and the risk of cardiovascular events increases, and the cost of care increases (driven largely by hospitalizations). In the same analysis, Nichols et al found costs for CKD ranged from</t>
    </r>
    <r>
      <rPr>
        <b/>
        <sz val="11"/>
        <color theme="1"/>
        <rFont val="Arial"/>
        <family val="2"/>
        <scheme val="minor"/>
      </rPr>
      <t xml:space="preserve"> $7,000 (USD, 2020)</t>
    </r>
    <r>
      <rPr>
        <sz val="11"/>
        <color theme="1"/>
        <rFont val="Arial"/>
        <family val="2"/>
        <scheme val="minor"/>
      </rPr>
      <t xml:space="preserve"> annually for people in the early stages of CKD to over </t>
    </r>
    <r>
      <rPr>
        <b/>
        <sz val="11"/>
        <color theme="1"/>
        <rFont val="Arial"/>
        <family val="2"/>
        <scheme val="minor"/>
      </rPr>
      <t>$79,000 (USD, 2020)</t>
    </r>
    <r>
      <rPr>
        <sz val="11"/>
        <color theme="1"/>
        <rFont val="Arial"/>
        <family val="2"/>
        <scheme val="minor"/>
      </rPr>
      <t xml:space="preserve"> annually for people whose CKD is advanced.    </t>
    </r>
  </si>
  <si>
    <t>Delays in CKD diagnosis contribute to unmanaged cardiovascular risk for the institution. Several studies have illustrated that even basic CKD care focused on risk factor management can yield reductions in emergency room utilization, hospitalizations, and readmissions. A study from Tangri et al. illustrated that delays in CKD diagnosis elevates the risk of CKD progression to stage 4/5, kidney failure and the composite of myocardial infarction, stroke and hospitalization for heart failure.</t>
  </si>
  <si>
    <t>Working in partnership with integrated delivery networks, Federally Qualified Health Centers, and accountable care organizations, the application of the CKDintercept model for CKD care transformation has yielded improvements in CKD testing, diagnosis, and management within 18 months from program inception. Improvements in CKD diagnosis have ranged from a 25% increase from baseline to 70% of patients with evidence of CKD having a diagnosis in the EHR. These programs have engaged the NKF team in applying the CKD Change Package recommendations to improve CKD care in primary care settings.</t>
  </si>
  <si>
    <t>Estimate the annual costs for the CKD population not meeting CKM goals by multiplying estimated CKD population not meeting goals by  the average cost of CKD care annually</t>
  </si>
  <si>
    <t>Estimate per member per month savings</t>
  </si>
  <si>
    <t>M</t>
  </si>
  <si>
    <t>Per member per month savings associated with hospitalization reductions</t>
  </si>
  <si>
    <t>Estimate per member per month savings associated with reduced hospitalizations</t>
  </si>
  <si>
    <t xml:space="preserve">To estimate the percentage of people with diagnosed CKD supported by your institution who are not meeting guideline-directed goals, multiply the estimated number of people with CKD in your population (E), by one of the percentages reported in Ostrominski et al. (i.e., 6.1a OR 6.1.b). </t>
  </si>
  <si>
    <t>Estimated # of people with a CKD diagnosis after CKD Quality Improvement intervention (Post Intervention Group).</t>
  </si>
  <si>
    <r>
      <t xml:space="preserve">To estimate the financial risk associated with delayed CKD diagnosis in your population, multiply the estimated number of people with CKD that remain undetected in your institution (H) by $12,201 (Nichols et al). </t>
    </r>
    <r>
      <rPr>
        <vertAlign val="superscript"/>
        <sz val="11"/>
        <color theme="1"/>
        <rFont val="Arial"/>
        <family val="2"/>
        <scheme val="minor"/>
      </rPr>
      <t xml:space="preserve"> </t>
    </r>
  </si>
  <si>
    <r>
      <t>To estimate the MODIFIABLE risk in your CKD population multiply the number of people with undiagnosed CKD by the cost of care for someone without CKD ($5,631)</t>
    </r>
    <r>
      <rPr>
        <vertAlign val="superscript"/>
        <sz val="11"/>
        <color theme="1"/>
        <rFont val="Arial"/>
        <family val="2"/>
        <scheme val="minor"/>
      </rPr>
      <t xml:space="preserve"> </t>
    </r>
    <r>
      <rPr>
        <sz val="11"/>
        <color theme="1"/>
        <rFont val="Arial"/>
        <family val="2"/>
        <scheme val="minor"/>
      </rPr>
      <t>and subtract that from the estimated unmanaged risk in the population with undetected CKD (H)</t>
    </r>
  </si>
  <si>
    <r>
      <t>Recognition of CKD in primary care settings remains low. The latest estimate from the CDC suggests that 90% of people with CKD are unaware that they have it. This statistic is supported by data reported by Szczech et al. who found that only 12% people with laboratory evidence of CKD had a diagnosis. It is estimated that 34% of Medicare beneficiaries have CKD, however in 2021, the United States Renal Data System (USRDS) reported that 14.2% of Medicare fee-for-service recipients (or about 42% of those with laboratory evidence) had a diagnosis of CKD. That same report indicated that only</t>
    </r>
    <r>
      <rPr>
        <sz val="11"/>
        <color rgb="FFFF0000"/>
        <rFont val="Arial"/>
        <family val="2"/>
        <scheme val="minor"/>
      </rPr>
      <t xml:space="preserve"> </t>
    </r>
    <r>
      <rPr>
        <sz val="11"/>
        <rFont val="Arial"/>
        <family val="2"/>
        <scheme val="minor"/>
      </rPr>
      <t xml:space="preserve">10% of adult Medicaid </t>
    </r>
    <r>
      <rPr>
        <sz val="11"/>
        <color theme="1"/>
        <rFont val="Arial"/>
        <family val="2"/>
        <scheme val="minor"/>
      </rPr>
      <t xml:space="preserve">recipients with evidence of CKD had a diagnosis of CKD. People living with diabetes are more likely to have a diagnosis than people living with hypertension alone. Rates of CKD recognition are lowest among individuals with evidence of proteinuria and a preserved or "normal" eGFR - where early intervention can have the greatest benefit.                                                                                                                                                                                                                                                                                                                                     </t>
    </r>
  </si>
  <si>
    <t xml:space="preserve"> Szczech LA, Stewart RC, Su HL, et al. Primary care detection of chronic kidney disease in adults with type-2 diabetes: the ADD-CKD Study (awareness, detection and drug therapy in type 2 diabetes and chronic kidney disease). PLoS One. 2014;9(11):e110535. doi:10.1371/journal.pone.0110535</t>
  </si>
  <si>
    <t>G1</t>
  </si>
  <si>
    <t xml:space="preserve">Previous research by NKF has demonstrated improved CKD testing, increased diagnosis, and implementation of a care plan for anyone with Stage 2 CKD or higher, demonstrated a 30% reduction in ER visits, hospitalizations, and readmissions among people with Stage 3 CKD. At 24 months, this program reduced the number of hospitalizations per 1,000 lives from 363 to 249 (Vassalotti et al 2019). For the purposes of this calculation, we are assuming an equivalent reduction in hospitalizations and using $15,000 as the average cost associated with a hospitalization (Pollack et al 2022). </t>
  </si>
  <si>
    <r>
      <t xml:space="preserve">Enter the rate of diagnosis that you feel most appropriate here </t>
    </r>
    <r>
      <rPr>
        <sz val="11"/>
        <color theme="1"/>
        <rFont val="Arial"/>
        <family val="2"/>
        <scheme val="minor"/>
      </rPr>
      <t>(select from 3.1a,b,c or d above)</t>
    </r>
    <r>
      <rPr>
        <b/>
        <sz val="11"/>
        <color theme="1"/>
        <rFont val="Arial"/>
        <family val="2"/>
        <scheme val="minor"/>
      </rPr>
      <t>:</t>
    </r>
  </si>
  <si>
    <t>F *H Number of people in your institution with undetected CKD</t>
  </si>
  <si>
    <t>J - (I * $5,631)</t>
  </si>
  <si>
    <t>R</t>
  </si>
  <si>
    <t>R1</t>
  </si>
  <si>
    <t>R2</t>
  </si>
  <si>
    <t>R3</t>
  </si>
  <si>
    <t>S</t>
  </si>
  <si>
    <t>T</t>
  </si>
  <si>
    <t>U</t>
  </si>
  <si>
    <t>Z1</t>
  </si>
  <si>
    <t>F (Estimated number of people with CKD in the institution)* L (Diagnosis goal)</t>
  </si>
  <si>
    <t>M (post intervention group)* N (percent meeting post intervention CKD diagnosis goal) = estimate of number people not meeting CKM/CKD-related risk factor goals</t>
  </si>
  <si>
    <t>Enter the estimated % of people meeting CKM risk factor goals in your institution here (select 6.1.a or 6.1.b above):</t>
  </si>
  <si>
    <t xml:space="preserve">O (estimated CKD population not meeting CKM goals) * $12,201 (average cost of CKD care annually) = annual cost for CKD population not meeting CKM goals. </t>
  </si>
  <si>
    <t xml:space="preserve"> P (costs of CKD patients not meeting goals) * .83 (17% reduction in cost of care)= annual costs for CKD population not meeting goals after intervention deployed</t>
  </si>
  <si>
    <t>P-Q = potential cost savings annually after intervention deployed (ex. new CKD diagnosis applied etc.)</t>
  </si>
  <si>
    <t>I * $12,201 = Estimated annual CKD unmanaged risk from delayed diagnosis</t>
  </si>
  <si>
    <t>Opportunity for costs savings through improved CKD management:</t>
  </si>
  <si>
    <t>Target improvement rate =baseline rate*1.25</t>
  </si>
  <si>
    <t xml:space="preserve">Post-intervention costs per member per month ((Q/O)/12) </t>
  </si>
  <si>
    <t xml:space="preserve">Per member per month savings  (R1-R2) </t>
  </si>
  <si>
    <t>Savings associated with reduced hospitalizations (pre-intervention hospitalization costs (U) - post-intervention costs (W))</t>
  </si>
  <si>
    <t>T-V = number of hospitalizations avoided</t>
  </si>
  <si>
    <t>Y * $15,000 = costs avoided through reduced hospitalizations at 24 months</t>
  </si>
  <si>
    <t>Multiply number of post-intervention group diagnosed CKD population not meeting CKM goals (o) by 33% (prevalence of CKD Stage 3) to estimate CKD population not at goal</t>
  </si>
  <si>
    <r>
      <t xml:space="preserve">Estimated </t>
    </r>
    <r>
      <rPr>
        <b/>
        <sz val="11"/>
        <color rgb="FF000000"/>
        <rFont val="Arial"/>
        <family val="2"/>
      </rPr>
      <t>pre-intervention</t>
    </r>
    <r>
      <rPr>
        <sz val="11"/>
        <color rgb="FF000000"/>
        <rFont val="Arial"/>
        <family val="2"/>
      </rPr>
      <t xml:space="preserve"> hospitalization rate per 1000 lives (</t>
    </r>
    <r>
      <rPr>
        <b/>
        <sz val="11"/>
        <color rgb="FF000000"/>
        <rFont val="Arial"/>
        <family val="2"/>
      </rPr>
      <t>input current rate if available, or use NKF benchmark - 363</t>
    </r>
    <r>
      <rPr>
        <sz val="11"/>
        <color rgb="FF000000"/>
        <rFont val="Arial"/>
        <family val="2"/>
      </rPr>
      <t>)</t>
    </r>
  </si>
  <si>
    <r>
      <rPr>
        <b/>
        <sz val="11"/>
        <color rgb="FF000000"/>
        <rFont val="Arial"/>
        <family val="2"/>
      </rPr>
      <t>Expected post-intervention</t>
    </r>
    <r>
      <rPr>
        <sz val="11"/>
        <color rgb="FF000000"/>
        <rFont val="Arial"/>
        <family val="2"/>
      </rPr>
      <t xml:space="preserve"> rate of hospitalization per 1000 lives (subtract baseline rate *.31 from baseline rate to get new expected rate</t>
    </r>
    <r>
      <rPr>
        <b/>
        <sz val="11"/>
        <color rgb="FF000000"/>
        <rFont val="Arial"/>
        <family val="2"/>
      </rPr>
      <t xml:space="preserve"> or use NKF benchmark of 249/1000 lives</t>
    </r>
    <r>
      <rPr>
        <sz val="11"/>
        <color rgb="FF000000"/>
        <rFont val="Arial"/>
        <family val="2"/>
      </rPr>
      <t>)</t>
    </r>
  </si>
  <si>
    <r>
      <t xml:space="preserve">Pre/post intervention hospitalizations among people with CKD in </t>
    </r>
    <r>
      <rPr>
        <i/>
        <sz val="11"/>
        <color theme="1"/>
        <rFont val="Arial"/>
        <family val="2"/>
      </rPr>
      <t>CKD quality improvement intervention with PCMH integration: health plan results</t>
    </r>
    <r>
      <rPr>
        <sz val="11"/>
        <color theme="1"/>
        <rFont val="Arial"/>
        <family val="2"/>
      </rPr>
      <t>. Vassalotti et al 2019</t>
    </r>
  </si>
  <si>
    <r>
      <t xml:space="preserve">Number of hospitalizations </t>
    </r>
    <r>
      <rPr>
        <b/>
        <sz val="11"/>
        <color rgb="FF000000"/>
        <rFont val="Arial"/>
        <family val="2"/>
      </rPr>
      <t>pre-intervention</t>
    </r>
    <r>
      <rPr>
        <sz val="11"/>
        <color rgb="FF000000"/>
        <rFont val="Arial"/>
        <family val="2"/>
      </rPr>
      <t xml:space="preserve"> (per/1000 lives) among CKD Stage 3 group ((S * (6.3.a /1000)</t>
    </r>
  </si>
  <si>
    <r>
      <rPr>
        <sz val="11"/>
        <color rgb="FF000000"/>
        <rFont val="Arial"/>
        <family val="2"/>
      </rPr>
      <t>Determine the</t>
    </r>
    <r>
      <rPr>
        <b/>
        <sz val="11"/>
        <color rgb="FF000000"/>
        <rFont val="Arial"/>
        <family val="2"/>
      </rPr>
      <t xml:space="preserve"> pre-intervention</t>
    </r>
    <r>
      <rPr>
        <sz val="11"/>
        <color rgb="FF000000"/>
        <rFont val="Arial"/>
        <family val="2"/>
      </rPr>
      <t xml:space="preserve"> costs associated with hospitalizations in your Stage 3 CKD intervention group by dividing the group size by 1,000 and multiplying it by institutions CKD hospitalization rate (6.3.a) and $15,000 per</t>
    </r>
    <r>
      <rPr>
        <sz val="11"/>
        <color rgb="FFFF0000"/>
        <rFont val="Arial"/>
        <family val="2"/>
      </rPr>
      <t xml:space="preserve"> </t>
    </r>
    <r>
      <rPr>
        <sz val="11"/>
        <color rgb="FF000000"/>
        <rFont val="Arial"/>
        <family val="2"/>
      </rPr>
      <t>hospitalization</t>
    </r>
  </si>
  <si>
    <r>
      <rPr>
        <b/>
        <sz val="11"/>
        <color rgb="FF000000"/>
        <rFont val="Arial"/>
        <family val="2"/>
      </rPr>
      <t xml:space="preserve">PRE-intervention </t>
    </r>
    <r>
      <rPr>
        <sz val="11"/>
        <color rgb="FF000000"/>
        <rFont val="Arial"/>
        <family val="2"/>
      </rPr>
      <t>costs associated with hospitalizations in your Stage 3 CKD group: number of hospitalizations(T) * $15,000</t>
    </r>
  </si>
  <si>
    <r>
      <t xml:space="preserve">Number of hospitalization </t>
    </r>
    <r>
      <rPr>
        <b/>
        <sz val="11"/>
        <color rgb="FF000000"/>
        <rFont val="Arial"/>
        <family val="2"/>
      </rPr>
      <t>post-intervention</t>
    </r>
    <r>
      <rPr>
        <sz val="11"/>
        <color rgb="FF000000"/>
        <rFont val="Arial"/>
        <family val="2"/>
      </rPr>
      <t xml:space="preserve"> (per/1000 lives) among CKD Stage 3 group ( 6.3.b/1000*S)</t>
    </r>
  </si>
  <si>
    <r>
      <rPr>
        <b/>
        <sz val="11"/>
        <color rgb="FF000000"/>
        <rFont val="Arial"/>
        <family val="2"/>
      </rPr>
      <t xml:space="preserve">POST-intervention </t>
    </r>
    <r>
      <rPr>
        <sz val="11"/>
        <color rgb="FF000000"/>
        <rFont val="Arial"/>
        <family val="2"/>
      </rPr>
      <t>costs associated with hospitalizations in your Stage 3 CKD group: number of hospitalizations (V) * $15,000</t>
    </r>
  </si>
  <si>
    <r>
      <t xml:space="preserve">Determine the </t>
    </r>
    <r>
      <rPr>
        <b/>
        <sz val="11"/>
        <color theme="1"/>
        <rFont val="Arial"/>
        <family val="2"/>
      </rPr>
      <t>post-intervention</t>
    </r>
    <r>
      <rPr>
        <sz val="11"/>
        <color theme="1"/>
        <rFont val="Arial"/>
        <family val="2"/>
      </rPr>
      <t xml:space="preserve"> costs associated with hospitalizations in your Stage 3 CKD intervention group (S) by dividing the group size by 1,000 and multiplying it by 6.3.b and $15,000 per hospitalization</t>
    </r>
  </si>
  <si>
    <r>
      <t xml:space="preserve">Estimate the rate of increase that will be achieved 18 months after a CKD intervention is deployed. </t>
    </r>
    <r>
      <rPr>
        <i/>
        <sz val="11"/>
        <color rgb="FF000000"/>
        <rFont val="Arial"/>
        <family val="2"/>
      </rPr>
      <t xml:space="preserve">Previous NKF outcomes suggest targets of approximately 25% increase from baseline or achieving a rate of up to 70% are possible. Select that rate that feels most achievable to your team. </t>
    </r>
  </si>
  <si>
    <r>
      <rPr>
        <b/>
        <sz val="11"/>
        <color theme="1"/>
        <rFont val="Arial"/>
        <family val="2"/>
      </rPr>
      <t>Increase the rate of CKD diagnosis by 25%</t>
    </r>
    <r>
      <rPr>
        <sz val="11"/>
        <color theme="1"/>
        <rFont val="Arial"/>
        <family val="2"/>
      </rPr>
      <t xml:space="preserve">: Enter baseline rate of CKD diagnosis (1-H) </t>
    </r>
  </si>
  <si>
    <r>
      <rPr>
        <sz val="11"/>
        <color rgb="FF000000"/>
        <rFont val="Arial"/>
        <family val="2"/>
      </rPr>
      <t xml:space="preserve">Among people living with cardio-kidney-metabolic diseases (CKM), risk factor control is foundational to preventing the development of CKD, slowing its progression, and reducing the significant cardiovascular risk that arises as a result . A recent study characterizing risk factor control among people with two or more CKM-related conditions (obesity, hypertension, diabetes, kidney disease, hyperlipidemia, etc.) illustrated that only 10% of people in the CKM spectrum were at goal for all CKD-related risk factors (BMI, blood pressure, A1c, cholesterol, etc.). When BMI was removed from the analysis, 25% of people achieved the goal for CKM risk factors (Ostrominski et al). Improved diagnosis and management of CKD has potential to improve overall </t>
    </r>
    <r>
      <rPr>
        <sz val="11"/>
        <rFont val="Arial"/>
        <family val="2"/>
      </rPr>
      <t>management of CKM risk factors (Tangri et al 2023).</t>
    </r>
  </si>
  <si>
    <t xml:space="preserve">Estimate the financial impact of improved basic CKD care among people with new CKD diagnosis (excluding those already meeting CKM-related goals).  A retrospective study of 240,000+ people with CKD (90% in CKD Stage 3) evaluating healthcare resource utilization (HCRU) illustrated that those individuals who routinely visited their physician, had blood pressure and diabetes controlled, and were on an ACE/ARB were associated with 17% less healthcare utilization (Li et al 2023).  </t>
  </si>
  <si>
    <r>
      <t xml:space="preserve">Pre intervention </t>
    </r>
    <r>
      <rPr>
        <b/>
        <sz val="11"/>
        <color theme="1"/>
        <rFont val="Arial"/>
        <family val="2"/>
      </rPr>
      <t>cost per member per month ((P/O)</t>
    </r>
    <r>
      <rPr>
        <sz val="11"/>
        <color theme="1"/>
        <rFont val="Arial"/>
        <family val="2"/>
      </rPr>
      <t>/12)</t>
    </r>
  </si>
  <si>
    <t xml:space="preserve">•DIAGNOSIS: Scroll down the page to CKD diagnosis. Toggle through payor types (found on left sidebar) to determine the rate of diagnosis that works best for your population. National estimates suggest that the current rate of CKD identification among adults 18 - 85 years of age (yoa) with laboratory evidence of CKD is 12% (Szczech et al). </t>
  </si>
  <si>
    <r>
      <t xml:space="preserve">Nichols GA, Ustyugova A, Déruaz-Luyet A, O'Keeffe-Rosetti M, Brodovicz KG. Health Care Costs by Type of Expenditure across eGFR Stages among Patients with and without Diabetes, Cardiovascular Disease, and Heart Failure. </t>
    </r>
    <r>
      <rPr>
        <i/>
        <sz val="11"/>
        <color theme="1"/>
        <rFont val="Arial"/>
        <family val="2"/>
        <scheme val="minor"/>
      </rPr>
      <t>J Am Soc Nephrol</t>
    </r>
    <r>
      <rPr>
        <sz val="11"/>
        <color theme="1"/>
        <rFont val="Arial"/>
        <family val="2"/>
        <scheme val="minor"/>
      </rPr>
      <t>. Jul 2020;31(7):1594-1601. doi:10.1681/asn.2019121308</t>
    </r>
  </si>
  <si>
    <t>"This content was supported by Cooperative Agreement Number CDC-RFA-DP-23-0021, funded by the Centers for Disease Control and Prevention. Its contents are solely the responsibility of the authors and do not necessarily represent the official views of the Centers for Disease Control and Prevention or the Department of Health and Human Services."</t>
  </si>
  <si>
    <t>1. Estimate the number of people with CKD in your institution</t>
  </si>
  <si>
    <t>2. Estimate the financial cost associated with CKD in your institution</t>
  </si>
  <si>
    <t>3. Estimate the volume of people with undiagnosed CKD in your institution</t>
  </si>
  <si>
    <t>6. Consider scenarios estimating the financial impact of improved CKD care</t>
  </si>
  <si>
    <t>5. Determine the goal for improving CKD diagnosis at 18 months</t>
  </si>
  <si>
    <t>4. Estimate the financial risk associated with undiagnosed CKD in your institution</t>
  </si>
  <si>
    <t>6.1 Improving CKD diagnosis improves basic CKD care (i.e. risk factor management- BP, A1C, Cholesterol etc.)</t>
  </si>
  <si>
    <t>6.2 Estimate potential savings associated with reductions in hospitalizations at 24 months</t>
  </si>
  <si>
    <t>NEXT</t>
  </si>
  <si>
    <t>Chu, C.D., et al, Estimated Prevalence and Testing for Albuminuria in US Adults at Risk for Chronic Kidney Disease, JAMA Netw Open. 2023;6(7):e2326230. doi:10.1001/jamanetworkopen.2023.26230 Ostrominski JW, Hirsch JS, Miao B, Clark B, Donato BMK, Woolley JJ, Parrinello CM, O'Connell T, Vaduganathan M. Risk Factor Control in U.S. Adults With Cardiovascular-Kidney-Metabolic Multimorbidity, 1999-2020. J Am Coll Cardiol. 2025 Jul 22;86(3):217-221. doi: 10.1016/j.jacc.2025.05.052. PMID: 40669960.
Tangri N, Peach EJ, Franzén S, Barone S, Kushner PR. Patient Management and Clinical Outcomes Associated with a Recorded Diagnosis of Stage 3 Chronic Kidney Disease: The REVEAL-CKD Study. Adv Ther. 2023;40(6):2869-2885. doi:10.1007/s12325-023-02482-5
Ostrominski JW, Hirsch JS, Miao B, Clark B, Donato BMK, Woolley JJ, Parrinello CM, O'Connell T, Vaduganathan M. Risk Factor Control in U.S. Adults With Cardiovascular-Kidney-Metabolic Multimorbidity, 1999-2020. J Am Coll Cardiol. 2025 Jul 22;86(3):217-221. doi: 10.1016/j.jacc.2025.05.052. PMID: 40669960.
Ostrominski JW, Hirsch JS, Miao B, Clark B, Donato BMK, Woolley JJ, Parrinello CM, O'Connell T, Vaduganathan M. Risk Factor Control in U.S. Adults With Cardiovascular-Kidney-Metabolic Multimorbidity, 1999-2020. J Am Coll Cardiol. 2025 Jul 22;86(3):217-221. doi: 10.1016/j.jacc.2025.05.052. PMID: 40669960.
Nichols GA, Ustyugova A, Déruaz-Luyet A, O'Keeffe-Rosetti M, Brodovicz KG. Health Care Costs by Type of Expenditure across eGFR Stages among Patients with and without Diabetes, Cardiovascular Disease, and Heart Failure. J Am Soc Nephrol. Jul 2020;31(7):1594-1601. doi:10.1681/asn.2019121308
Li Y, Barve K, Cockrell M, et al. Managing comorbidities in chronic kidney disease reduces utilization and costs. BMC Health Services Research. 2023/12/15 2023;23(1):1418. doi:10.1186/s12913-023-10424-8</t>
  </si>
  <si>
    <t xml:space="preserve">Pollock C, James G, Garcia Sanchez JJ, et al. Cost of End-of-Life Inpatient Encounters in Patients with Chronic Kidney Disease in the United States: A Report from the DISCOVER CKD Retrospective Cohort. Adv Ther. 2022;39(3):1432-1445. doi:10.1007/s12325-021-02010-3					
Vassalotti JA, DeVinney R, Lukasik S, et al. CKD quality improvement intervention with PCMH integration: health plan results. Am J Manag Care. Nov 1 2019;25(11):e326-e333. 					
Vassalotti JA, DeVinney R, Lukasik S, et al. CKD quality improvement intervention with PCMH integration: health plan results. Am J Manag Care. Nov 1 2019;25(11):e326-e333. 					</t>
  </si>
  <si>
    <t>Citations / References</t>
  </si>
  <si>
    <t>Centers for Disease Control and Prevention. Chronic Kidney Disease in the United States. US Department of Health and Human Services, Centers for Disease Control and Prevention. Accessed 1/2/2025, 2025. https://www.cdc.gov/kidney-disease/php/data-research/index.html  
Szczech LA, Stewart RC, Su HL, et al. Primary care detection of chronic kidney disease in adults with type-2 diabetes: the ADD-CKD Study (awareness, detection and drug therapy in type 2 diabetes and chronic kidney disease). PLoS One. 2014;9(11):e110535. doi:10.1371/journal.pone.0110535.
 United States Renal Data System. 2023 USRDS Annual Data Report. Epidemiology of Kidney Disease in the United States. National Institutes of Health NIoDaDaKD; 2023.https://usrds-adr.niddk.nih.gov/2023/chronic-kidney-disease/2-identification-and-care-of-patients-with-ckd.
NKF CKD Data Strategy. https://www.kidney.org/sites/default/files/2025-03/622-9794_2503-ckd_dataanalysisprocess-3.17.2025-1.pdf  
CKD Spotlight. https://ckdspotlight.healthcostinstitute.org/ 
Szczech LA, Stewart RC, Su HL, et al. Primary care detection of chronic kidney disease in adults with type-2 diabetes: the ADD-CKD Study (awareness, detection and drug therapy in type 2 diabetes and chronic kidney disease). PLoS One. 2014;9(11):e110535. doi:10.1371/journal.pone.0110535 ; 
Centers for Disease Control and Prevention. Chronic Kidney Disease in the United States. US Department of Health and Human Services, Centers for Disease Control and Prevention. Accessed 1/2/2025, 2025. https://www.cdc.gov/kidney-disease/php/data-research/index.html</t>
  </si>
  <si>
    <t>Tangri N, Peach EJ, Franzén S, Barone S, Kushner PR. Patient Management and Clinical Outcomes Associated with a Recorded Diagnosis of Stage 3 Chronic Kidney Disease: The REVEAL-CKD Study. Adv Ther. Jun 2023;40(6):2869-2885. doi:10.1007/s12325-023-02482-5
Nichols GA, Ustyugova A, Déruaz-Luyet A, O'Keeffe-Rosetti M, Brodovicz KG. Health Care Costs by Type of Expenditure across eGFR Stages among Patients with and without Diabetes, Cardiovascular Disease, and Heart Failure. J Am Soc Nephrol. Jul 2020;31(7):1594-1601. doi:10.1681/asn.2019121308
Nichols GA, Ustyugova A, Déruaz-Luyet A, O'Keeffe-Rosetti M, Brodovicz KG. Health Care Costs by Type of Expenditure across eGFR Stages among Patients with and without Diabetes, Cardiovascular Disease, and Heart Failure. J Am Soc Nephrol. Jul 2020;31(7):1594-1601. doi:10.1681/asn.2019121308</t>
  </si>
  <si>
    <t xml:space="preserve"> https://chronicdisease.org/diabetes/projects/public-health/#CKDProgram 
https://www.univantshce.com/int/en/home.html </t>
  </si>
  <si>
    <t xml:space="preserve">Centers for Disease Control and Prevention. Chronic Kidney Disease in the United States. US Department of Health and Human Services, Centers for Disease Control and Prevention. Accessed 1/2/2025, 2025. https://www.cdc.gov/kidney-disease/php/data-research/index.html	
United States Renal Data System. 2023 USRDS Annual Data Report: Epidemiology of kidney disease in the United States. National Institutes of Health NIoDaDaKD; 2023. https://usrds-adr.niddk.nih.gov/2023/chronic-kidney-disease/1-ckd-in-the-general-population (Figure 1.1) 	
United States Renal Data System. 2023 USRDS Annual Data Report: Epidemiology of kidney disease in the United States. National Institutes of Health NIoDaDaKD; 2023. https://usrds-adr.niddk.nih.gov/2023/end-stage-renal-disease/1-incidence-prevalence-patient-characteristics-and-treatment-modalities	
Centers for Disease Control and Prevention. Chronic Kidney Disease in the United States. US Department of Health and Human Services, Centers for Disease Control and Prevention. Accessed 1/2/2025, 2025. https://www.cdc.gov/kidney-disease/php/data-research/index.html	</t>
  </si>
  <si>
    <t>Institution name</t>
  </si>
  <si>
    <r>
      <rPr>
        <sz val="12"/>
        <rFont val="Arial"/>
        <family val="2"/>
        <scheme val="minor"/>
      </rPr>
      <t xml:space="preserve">1. Use the </t>
    </r>
    <r>
      <rPr>
        <u/>
        <sz val="12"/>
        <color theme="10"/>
        <rFont val="Arial"/>
        <family val="2"/>
        <scheme val="minor"/>
      </rPr>
      <t xml:space="preserve">NKF CKD Data Strategy </t>
    </r>
    <r>
      <rPr>
        <sz val="12"/>
        <rFont val="Arial"/>
        <family val="2"/>
        <scheme val="minor"/>
      </rPr>
      <t xml:space="preserve">to obtain data regarding rates of CKD testing from your electronic health record system. If existing CKD registries are already in place, suggest comparing the logic used to create these with NKF's recommended approach to ensure comprehensive capture of the CKD population. </t>
    </r>
  </si>
  <si>
    <r>
      <rPr>
        <sz val="12"/>
        <rFont val="Arial"/>
        <family val="2"/>
        <scheme val="minor"/>
      </rPr>
      <t>3.</t>
    </r>
    <r>
      <rPr>
        <u/>
        <sz val="12"/>
        <color theme="10"/>
        <rFont val="Arial"/>
        <family val="2"/>
        <scheme val="minor"/>
      </rPr>
      <t xml:space="preserve"> CKD Spotlight </t>
    </r>
    <r>
      <rPr>
        <sz val="12"/>
        <rFont val="Arial"/>
        <family val="2"/>
        <scheme val="minor"/>
      </rPr>
      <t>can provide data regarding CKD testing, CKD diagnosis, and use of guideline-directed medical therapies among people with CKD. To find data regarding the quality of CKD care in your community, scroll to the right side of your screen and select DASHBOARD. Click your state on the map on the sidebar and navigate to the state or core-based statistical area that includes your institution.</t>
    </r>
  </si>
  <si>
    <t xml:space="preserve">This tool is broken into several sections, click on the tabs at the bottom of the spreadsheet to move to the next section. Applicable data from the previous section will autopopulate, so please complete each section in numeric order. To ensure functioning of the tool, most fields are locked, using formulas and logic to autofill data. </t>
  </si>
  <si>
    <t>The purpose of this document is to provide a methodology by which a healthcare institution can evaluate the potential financial impact that may arise from improved CKD care in primary care. The data utilized in this tool arises from several evidence-based models that have been published in peer-reviewed journals. The calculations provided here employ a conservative approach to generating the estimates. To make the estimates as meaningful as possible, we recommend that actual institutional data be employed, where possible. Suggestions for identifying the data employed in these calculations include:</t>
  </si>
  <si>
    <t xml:space="preserve">Click for additional instructions and screenshots for navigating CKD Spotlight </t>
  </si>
  <si>
    <r>
      <rPr>
        <b/>
        <sz val="11"/>
        <color theme="1"/>
        <rFont val="Arial"/>
        <family val="2"/>
        <scheme val="minor"/>
      </rPr>
      <t>Using Laboratory Information System</t>
    </r>
    <r>
      <rPr>
        <sz val="11"/>
        <color theme="1"/>
        <rFont val="Arial"/>
        <family val="2"/>
        <scheme val="minor"/>
      </rPr>
      <t>: Contact your laboratory provider for this information. Many laboratories offer tools to facilitate this analysis.</t>
    </r>
  </si>
  <si>
    <r>
      <rPr>
        <b/>
        <sz val="11"/>
        <color rgb="FF000000"/>
        <rFont val="Arial"/>
        <family val="2"/>
        <scheme val="minor"/>
      </rPr>
      <t>Estimate Referencing Peer Reviewed Literature</t>
    </r>
    <r>
      <rPr>
        <sz val="11"/>
        <color rgb="FF000000"/>
        <rFont val="Arial"/>
        <family val="2"/>
        <scheme val="minor"/>
      </rPr>
      <t xml:space="preserve">: Several sources suggest that 85- 90% of people with CKD remain undiagnosed in primary care settings. </t>
    </r>
  </si>
  <si>
    <r>
      <rPr>
        <sz val="11"/>
        <rFont val="Arial"/>
        <family val="2"/>
        <scheme val="minor"/>
      </rPr>
      <t>Using Electronic Health Record Data:</t>
    </r>
    <r>
      <rPr>
        <u/>
        <sz val="11"/>
        <color theme="10"/>
        <rFont val="Arial"/>
        <family val="2"/>
        <scheme val="minor"/>
      </rPr>
      <t xml:space="preserve"> NKF CKD Data Strategy </t>
    </r>
    <r>
      <rPr>
        <sz val="11"/>
        <rFont val="Arial"/>
        <family val="2"/>
        <scheme val="minor"/>
      </rPr>
      <t xml:space="preserve">outlines the process by which to extract data regarding CKD quality of care from the EHR, step 4 outlines how to use EHR data to determine prevalence of undiagnosed CKD.    </t>
    </r>
  </si>
  <si>
    <r>
      <t xml:space="preserve">CKD Spotlight: </t>
    </r>
    <r>
      <rPr>
        <sz val="11"/>
        <rFont val="Arial"/>
        <family val="2"/>
        <scheme val="minor"/>
      </rPr>
      <t xml:space="preserve">Online data tool that offers information regarding CKD care quality at the census tract level.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</si>
</sst>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6" formatCode="_(* #,##0_);_(* \(#,##0\);_(* &quot;-&quot;??_);_(@_)"/>
  </numFmts>
  <fonts count="47">
    <font>
      <sz val="11"/>
      <color theme="1"/>
      <name val="Arial"/>
      <family val="2"/>
      <scheme val="minor"/>
    </font>
    <font>
      <sz val="11"/>
      <color theme="1"/>
      <name val="Arial"/>
      <family val="2"/>
      <scheme val="minor"/>
    </font>
    <font>
      <sz val="11"/>
      <color rgb="FFFF0000"/>
      <name val="Arial"/>
      <family val="2"/>
      <scheme val="minor"/>
    </font>
    <font>
      <b/>
      <sz val="11"/>
      <color theme="1"/>
      <name val="Arial"/>
      <family val="2"/>
      <scheme val="minor"/>
    </font>
    <font>
      <i/>
      <sz val="11"/>
      <color theme="1"/>
      <name val="Arial"/>
      <family val="2"/>
      <scheme val="minor"/>
    </font>
    <font>
      <b/>
      <sz val="16"/>
      <color theme="1"/>
      <name val="Arial"/>
      <family val="2"/>
      <scheme val="minor"/>
    </font>
    <font>
      <sz val="11"/>
      <name val="Arial"/>
      <family val="2"/>
      <scheme val="minor"/>
    </font>
    <font>
      <u/>
      <sz val="11"/>
      <color theme="10"/>
      <name val="Arial"/>
      <family val="2"/>
      <scheme val="minor"/>
    </font>
    <font>
      <sz val="11"/>
      <color rgb="FF000000"/>
      <name val="Arial"/>
      <family val="2"/>
      <scheme val="minor"/>
    </font>
    <font>
      <b/>
      <sz val="11"/>
      <color rgb="FF000000"/>
      <name val="Arial"/>
      <family val="2"/>
      <scheme val="minor"/>
    </font>
    <font>
      <b/>
      <i/>
      <sz val="11"/>
      <color theme="1"/>
      <name val="Arial"/>
      <family val="2"/>
      <scheme val="minor"/>
    </font>
    <font>
      <vertAlign val="superscript"/>
      <sz val="11"/>
      <color theme="1"/>
      <name val="Arial"/>
      <family val="2"/>
      <scheme val="minor"/>
    </font>
    <font>
      <i/>
      <sz val="11"/>
      <color theme="1" tint="0.499984740745262"/>
      <name val="Arial"/>
      <family val="2"/>
      <scheme val="minor"/>
    </font>
    <font>
      <b/>
      <sz val="18"/>
      <color theme="1"/>
      <name val="Arial"/>
      <family val="2"/>
      <scheme val="minor"/>
    </font>
    <font>
      <i/>
      <sz val="11"/>
      <color theme="1" tint="0.499984740745262"/>
      <name val="Arial"/>
      <family val="2"/>
    </font>
    <font>
      <i/>
      <sz val="11"/>
      <color theme="1"/>
      <name val="Arial"/>
      <family val="2"/>
    </font>
    <font>
      <sz val="11"/>
      <color theme="1"/>
      <name val="Arial"/>
      <family val="2"/>
    </font>
    <font>
      <b/>
      <sz val="11"/>
      <color theme="1"/>
      <name val="Arial"/>
      <family val="2"/>
    </font>
    <font>
      <b/>
      <sz val="14"/>
      <color theme="1"/>
      <name val="Arial"/>
      <family val="2"/>
    </font>
    <font>
      <sz val="11"/>
      <color rgb="FF000000"/>
      <name val="Arial"/>
      <family val="2"/>
    </font>
    <font>
      <b/>
      <sz val="11"/>
      <color rgb="FF000000"/>
      <name val="Arial"/>
      <family val="2"/>
    </font>
    <font>
      <sz val="8"/>
      <color theme="1"/>
      <name val="Arial"/>
      <family val="2"/>
    </font>
    <font>
      <sz val="11"/>
      <color rgb="FFFF0000"/>
      <name val="Arial"/>
      <family val="2"/>
    </font>
    <font>
      <b/>
      <i/>
      <sz val="11"/>
      <color theme="1"/>
      <name val="Arial"/>
      <family val="2"/>
    </font>
    <font>
      <sz val="11"/>
      <name val="Arial"/>
      <family val="2"/>
    </font>
    <font>
      <sz val="12"/>
      <color theme="1"/>
      <name val="Arial"/>
      <family val="2"/>
    </font>
    <font>
      <i/>
      <sz val="11"/>
      <color rgb="FF000000"/>
      <name val="Arial"/>
      <family val="2"/>
    </font>
    <font>
      <b/>
      <sz val="18"/>
      <color theme="1"/>
      <name val="Arial"/>
      <family val="2"/>
    </font>
    <font>
      <sz val="11"/>
      <color theme="1"/>
      <name val="Arial"/>
      <family val="2"/>
      <scheme val="minor"/>
    </font>
    <font>
      <sz val="11"/>
      <color theme="1"/>
      <name val="Arial"/>
      <family val="2"/>
      <scheme val="major"/>
    </font>
    <font>
      <b/>
      <sz val="18"/>
      <color theme="1"/>
      <name val="Arial"/>
      <family val="2"/>
      <scheme val="major"/>
    </font>
    <font>
      <b/>
      <sz val="11"/>
      <color theme="1"/>
      <name val="Arial"/>
      <family val="2"/>
      <scheme val="major"/>
    </font>
    <font>
      <sz val="11"/>
      <name val="Arial (Body)"/>
    </font>
    <font>
      <b/>
      <i/>
      <sz val="11"/>
      <color theme="1" tint="0.499984740745262"/>
      <name val="Arial"/>
      <family val="2"/>
      <scheme val="minor"/>
    </font>
    <font>
      <sz val="14"/>
      <color theme="1" tint="0.499984740745262"/>
      <name val="Arial"/>
      <family val="2"/>
      <scheme val="minor"/>
    </font>
    <font>
      <b/>
      <sz val="18"/>
      <name val="Arial"/>
      <family val="2"/>
      <scheme val="major"/>
    </font>
    <font>
      <sz val="11"/>
      <name val="Arial"/>
      <family val="2"/>
      <scheme val="major"/>
    </font>
    <font>
      <sz val="12"/>
      <name val="Arial"/>
      <family val="2"/>
      <scheme val="minor"/>
    </font>
    <font>
      <b/>
      <u/>
      <sz val="16"/>
      <color theme="0"/>
      <name val="Arial Bold"/>
    </font>
    <font>
      <u/>
      <sz val="11"/>
      <color rgb="FFFF0000"/>
      <name val="Arial"/>
      <family val="2"/>
      <scheme val="minor"/>
    </font>
    <font>
      <sz val="11"/>
      <color theme="1" tint="0.499984740745262"/>
      <name val="Arial"/>
      <family val="2"/>
      <scheme val="minor"/>
    </font>
    <font>
      <b/>
      <i/>
      <sz val="11"/>
      <color theme="1" tint="0.499984740745262"/>
      <name val="Arial"/>
      <family val="2"/>
    </font>
    <font>
      <b/>
      <sz val="20"/>
      <color theme="0"/>
      <name val="Arial"/>
      <family val="2"/>
      <scheme val="major"/>
    </font>
    <font>
      <b/>
      <i/>
      <sz val="11"/>
      <color theme="8"/>
      <name val="Arial"/>
      <family val="2"/>
    </font>
    <font>
      <b/>
      <sz val="14"/>
      <color theme="4"/>
      <name val="Arial"/>
      <family val="2"/>
    </font>
    <font>
      <u/>
      <sz val="14"/>
      <color theme="1"/>
      <name val="Arial"/>
      <family val="2"/>
      <scheme val="minor"/>
    </font>
    <font>
      <u/>
      <sz val="12"/>
      <color theme="10"/>
      <name val="Arial"/>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top/>
      <bottom/>
      <diagonal/>
    </border>
    <border>
      <left style="thin">
        <color rgb="FF000000"/>
      </left>
      <right style="thin">
        <color indexed="64"/>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43" fontId="1" fillId="0" borderId="0" applyFont="0" applyFill="0" applyBorder="0" applyAlignment="0" applyProtection="0"/>
  </cellStyleXfs>
  <cellXfs count="219">
    <xf numFmtId="0" fontId="0" fillId="0" borderId="0" xfId="0"/>
    <xf numFmtId="0" fontId="0" fillId="0" borderId="1" xfId="0" applyBorder="1" applyAlignment="1">
      <alignment horizontal="left" vertical="top" wrapText="1"/>
    </xf>
    <xf numFmtId="0" fontId="16" fillId="0" borderId="3" xfId="0" applyFont="1" applyBorder="1" applyAlignment="1">
      <alignment horizontal="left" vertical="top" wrapText="1"/>
    </xf>
    <xf numFmtId="0" fontId="21" fillId="0" borderId="0" xfId="0" applyFont="1" applyAlignment="1">
      <alignment horizontal="left" vertical="top" wrapText="1"/>
    </xf>
    <xf numFmtId="0" fontId="19" fillId="0" borderId="3" xfId="0" applyFont="1" applyBorder="1" applyAlignment="1">
      <alignment horizontal="left" vertical="top" wrapText="1"/>
    </xf>
    <xf numFmtId="0" fontId="16" fillId="0" borderId="0" xfId="0" applyFont="1" applyAlignment="1">
      <alignment horizontal="left" vertical="top"/>
    </xf>
    <xf numFmtId="0" fontId="16" fillId="0" borderId="1" xfId="0" applyFont="1" applyBorder="1" applyAlignment="1">
      <alignment horizontal="left" vertical="top"/>
    </xf>
    <xf numFmtId="9" fontId="16" fillId="5" borderId="3" xfId="2" applyFont="1" applyFill="1" applyBorder="1" applyAlignment="1">
      <alignment horizontal="left" vertical="top"/>
    </xf>
    <xf numFmtId="0" fontId="16" fillId="0" borderId="1" xfId="0" applyFont="1" applyBorder="1" applyAlignment="1">
      <alignment horizontal="left" vertical="top" wrapText="1"/>
    </xf>
    <xf numFmtId="0" fontId="17" fillId="0" borderId="1" xfId="0" applyFont="1" applyBorder="1" applyAlignment="1">
      <alignment horizontal="left" vertical="top" wrapText="1"/>
    </xf>
    <xf numFmtId="0" fontId="16" fillId="0" borderId="0" xfId="0" applyFont="1" applyAlignment="1">
      <alignment horizontal="left" vertical="top" wrapText="1"/>
    </xf>
    <xf numFmtId="0" fontId="16" fillId="0" borderId="4" xfId="0" applyFont="1" applyBorder="1" applyAlignment="1">
      <alignment horizontal="left" vertical="top"/>
    </xf>
    <xf numFmtId="0" fontId="16" fillId="5" borderId="1" xfId="0" applyFont="1" applyFill="1" applyBorder="1" applyAlignment="1">
      <alignment horizontal="left" vertical="top" wrapText="1"/>
    </xf>
    <xf numFmtId="0" fontId="17" fillId="3" borderId="1" xfId="0" applyFont="1" applyFill="1" applyBorder="1" applyAlignment="1">
      <alignment horizontal="left" vertical="top"/>
    </xf>
    <xf numFmtId="0" fontId="16" fillId="0" borderId="4" xfId="0" applyFont="1" applyBorder="1" applyAlignment="1">
      <alignment horizontal="left" vertical="top" wrapText="1"/>
    </xf>
    <xf numFmtId="0" fontId="19" fillId="0" borderId="1" xfId="0" applyFont="1" applyBorder="1" applyAlignment="1">
      <alignment horizontal="left" vertical="top" wrapText="1"/>
    </xf>
    <xf numFmtId="0" fontId="19" fillId="5" borderId="1" xfId="0" applyFont="1" applyFill="1" applyBorder="1" applyAlignment="1">
      <alignment horizontal="left" vertical="top" wrapText="1"/>
    </xf>
    <xf numFmtId="0" fontId="20" fillId="3" borderId="1" xfId="0" applyFont="1" applyFill="1" applyBorder="1" applyAlignment="1">
      <alignment horizontal="left" vertical="top" wrapText="1"/>
    </xf>
    <xf numFmtId="0" fontId="24" fillId="0" borderId="1" xfId="0" applyFont="1" applyBorder="1" applyAlignment="1">
      <alignment horizontal="left" vertical="top" wrapText="1"/>
    </xf>
    <xf numFmtId="0" fontId="22" fillId="0" borderId="0" xfId="0" applyFont="1" applyAlignment="1">
      <alignment horizontal="left" vertical="top" wrapText="1"/>
    </xf>
    <xf numFmtId="0" fontId="0" fillId="0" borderId="0" xfId="0" applyAlignment="1">
      <alignment horizontal="left" vertical="top"/>
    </xf>
    <xf numFmtId="0" fontId="0" fillId="0" borderId="3" xfId="0" applyBorder="1" applyAlignment="1">
      <alignment horizontal="left" vertical="top" wrapText="1"/>
    </xf>
    <xf numFmtId="0" fontId="0" fillId="0" borderId="11" xfId="0" applyBorder="1" applyAlignment="1">
      <alignment horizontal="left" vertical="top" wrapText="1"/>
    </xf>
    <xf numFmtId="0" fontId="0" fillId="0" borderId="4" xfId="0" applyBorder="1" applyAlignment="1">
      <alignment horizontal="left" vertical="top"/>
    </xf>
    <xf numFmtId="0" fontId="0" fillId="0" borderId="1" xfId="0" applyBorder="1" applyAlignment="1">
      <alignment horizontal="left" vertical="top"/>
    </xf>
    <xf numFmtId="44" fontId="0" fillId="0" borderId="1" xfId="1" applyFont="1" applyFill="1" applyBorder="1" applyAlignment="1">
      <alignment horizontal="left" vertical="top"/>
    </xf>
    <xf numFmtId="0" fontId="10" fillId="0" borderId="1" xfId="0" applyFont="1" applyBorder="1" applyAlignment="1">
      <alignment horizontal="left" vertical="top" wrapText="1"/>
    </xf>
    <xf numFmtId="44" fontId="3" fillId="0" borderId="4" xfId="1" applyFont="1" applyFill="1" applyBorder="1" applyAlignment="1">
      <alignment horizontal="left" vertical="top"/>
    </xf>
    <xf numFmtId="0" fontId="0" fillId="0" borderId="3" xfId="0" applyBorder="1" applyAlignment="1">
      <alignment horizontal="left" vertical="top"/>
    </xf>
    <xf numFmtId="9" fontId="0" fillId="2" borderId="1" xfId="0" applyNumberFormat="1" applyFill="1" applyBorder="1" applyAlignment="1">
      <alignment horizontal="left" vertical="top"/>
    </xf>
    <xf numFmtId="0" fontId="0" fillId="0" borderId="2" xfId="0" applyBorder="1" applyAlignment="1">
      <alignment horizontal="left" vertical="top"/>
    </xf>
    <xf numFmtId="0" fontId="0" fillId="0" borderId="5" xfId="0" applyBorder="1" applyAlignment="1">
      <alignment horizontal="left" vertical="top"/>
    </xf>
    <xf numFmtId="0" fontId="3" fillId="0" borderId="4" xfId="0" applyFont="1" applyBorder="1" applyAlignment="1">
      <alignment horizontal="left" vertical="top" wrapText="1"/>
    </xf>
    <xf numFmtId="0" fontId="0" fillId="5" borderId="3" xfId="0" applyFill="1" applyBorder="1" applyAlignment="1">
      <alignment horizontal="left" vertical="top"/>
    </xf>
    <xf numFmtId="0" fontId="0" fillId="0" borderId="12" xfId="0" applyBorder="1" applyAlignment="1">
      <alignment horizontal="left" vertical="top"/>
    </xf>
    <xf numFmtId="0" fontId="4" fillId="0" borderId="2" xfId="0" applyFont="1" applyBorder="1" applyAlignment="1">
      <alignment horizontal="left" vertical="top"/>
    </xf>
    <xf numFmtId="0" fontId="3" fillId="0" borderId="5" xfId="0" applyFont="1" applyBorder="1" applyAlignment="1">
      <alignment horizontal="left" vertical="top"/>
    </xf>
    <xf numFmtId="0" fontId="3" fillId="0" borderId="6" xfId="0" applyFont="1" applyBorder="1" applyAlignment="1">
      <alignment horizontal="left" vertical="top"/>
    </xf>
    <xf numFmtId="9" fontId="0" fillId="2" borderId="2" xfId="0" applyNumberFormat="1" applyFill="1" applyBorder="1" applyAlignment="1">
      <alignment horizontal="left" vertical="top"/>
    </xf>
    <xf numFmtId="0" fontId="4" fillId="0" borderId="12" xfId="0" applyFont="1" applyBorder="1" applyAlignment="1">
      <alignment horizontal="left" vertical="top" wrapText="1"/>
    </xf>
    <xf numFmtId="0" fontId="0" fillId="0" borderId="11" xfId="0" applyBorder="1" applyAlignment="1">
      <alignment horizontal="left" vertical="top"/>
    </xf>
    <xf numFmtId="0" fontId="4" fillId="0" borderId="2" xfId="0" applyFont="1" applyBorder="1" applyAlignment="1">
      <alignment horizontal="left" vertical="top" wrapText="1"/>
    </xf>
    <xf numFmtId="0" fontId="3" fillId="0" borderId="1" xfId="0" applyFont="1" applyBorder="1" applyAlignment="1">
      <alignment horizontal="left" vertical="top" wrapText="1"/>
    </xf>
    <xf numFmtId="0" fontId="13" fillId="0" borderId="0" xfId="0" applyFont="1" applyAlignment="1">
      <alignment horizontal="left" vertical="top"/>
    </xf>
    <xf numFmtId="0" fontId="30" fillId="0" borderId="0" xfId="0" applyFont="1" applyAlignment="1">
      <alignment horizontal="left" vertical="top"/>
    </xf>
    <xf numFmtId="0" fontId="29" fillId="0" borderId="0" xfId="0" applyFont="1" applyAlignment="1">
      <alignment horizontal="left" vertical="top"/>
    </xf>
    <xf numFmtId="0" fontId="0" fillId="0" borderId="2" xfId="0" applyBorder="1" applyAlignment="1">
      <alignment horizontal="left" vertical="top" wrapText="1"/>
    </xf>
    <xf numFmtId="0" fontId="0" fillId="0" borderId="13" xfId="0" applyBorder="1" applyAlignment="1">
      <alignment horizontal="left" vertical="top"/>
    </xf>
    <xf numFmtId="0" fontId="5" fillId="0" borderId="0" xfId="0" applyFont="1" applyAlignment="1">
      <alignment horizontal="left" vertical="top"/>
    </xf>
    <xf numFmtId="0" fontId="12" fillId="0" borderId="2" xfId="0" applyFont="1" applyBorder="1" applyAlignment="1">
      <alignment horizontal="left" vertical="top"/>
    </xf>
    <xf numFmtId="0" fontId="18" fillId="0" borderId="16" xfId="0" applyFont="1" applyBorder="1" applyAlignment="1">
      <alignment horizontal="left" vertical="top" wrapText="1"/>
    </xf>
    <xf numFmtId="0" fontId="18" fillId="0" borderId="9" xfId="0" applyFont="1" applyBorder="1" applyAlignment="1">
      <alignment horizontal="left" vertical="top" wrapText="1"/>
    </xf>
    <xf numFmtId="0" fontId="0" fillId="0" borderId="16" xfId="0" applyBorder="1" applyAlignment="1">
      <alignment vertical="top" wrapText="1"/>
    </xf>
    <xf numFmtId="0" fontId="0" fillId="0" borderId="0" xfId="0" applyAlignment="1">
      <alignment vertical="top" wrapText="1"/>
    </xf>
    <xf numFmtId="0" fontId="27" fillId="0" borderId="0" xfId="0" applyFont="1" applyAlignment="1">
      <alignment horizontal="left" vertical="top"/>
    </xf>
    <xf numFmtId="0" fontId="32" fillId="0" borderId="0" xfId="0" applyFont="1" applyAlignment="1">
      <alignment horizontal="left" vertical="top"/>
    </xf>
    <xf numFmtId="9" fontId="15" fillId="5" borderId="3" xfId="2" applyFont="1" applyFill="1" applyBorder="1" applyAlignment="1">
      <alignment horizontal="left" vertical="top"/>
    </xf>
    <xf numFmtId="0" fontId="17" fillId="0" borderId="1" xfId="0" applyFont="1" applyBorder="1" applyAlignment="1">
      <alignment horizontal="left" vertical="top"/>
    </xf>
    <xf numFmtId="0" fontId="12" fillId="0" borderId="1" xfId="0" applyFont="1" applyBorder="1" applyAlignment="1">
      <alignment horizontal="left" vertical="top"/>
    </xf>
    <xf numFmtId="0" fontId="16" fillId="0" borderId="0" xfId="0" applyFont="1" applyAlignment="1">
      <alignment horizontal="left" vertical="center"/>
    </xf>
    <xf numFmtId="3" fontId="12" fillId="0" borderId="1" xfId="0" applyNumberFormat="1" applyFont="1" applyBorder="1" applyAlignment="1">
      <alignment horizontal="left" vertical="top"/>
    </xf>
    <xf numFmtId="0" fontId="33" fillId="0" borderId="4" xfId="0" applyFont="1" applyBorder="1" applyAlignment="1">
      <alignment horizontal="left" vertical="top"/>
    </xf>
    <xf numFmtId="9" fontId="12" fillId="2" borderId="1" xfId="0" applyNumberFormat="1" applyFont="1" applyFill="1" applyBorder="1" applyAlignment="1">
      <alignment horizontal="left" vertical="top"/>
    </xf>
    <xf numFmtId="9" fontId="12" fillId="2" borderId="2" xfId="0" applyNumberFormat="1" applyFont="1" applyFill="1" applyBorder="1" applyAlignment="1">
      <alignment horizontal="left" vertical="top"/>
    </xf>
    <xf numFmtId="0" fontId="12" fillId="0" borderId="3" xfId="0" applyFont="1" applyBorder="1" applyAlignment="1">
      <alignment horizontal="left" vertical="top"/>
    </xf>
    <xf numFmtId="0" fontId="35" fillId="0" borderId="0" xfId="0" applyFont="1" applyAlignment="1">
      <alignment horizontal="left" vertical="top"/>
    </xf>
    <xf numFmtId="0" fontId="36" fillId="0" borderId="0" xfId="0" applyFont="1" applyAlignment="1">
      <alignment horizontal="left" vertical="top"/>
    </xf>
    <xf numFmtId="44" fontId="40" fillId="0" borderId="1" xfId="1" applyFont="1" applyBorder="1" applyAlignment="1">
      <alignment horizontal="left" vertical="top"/>
    </xf>
    <xf numFmtId="44" fontId="40" fillId="0" borderId="1" xfId="1" applyFont="1" applyFill="1" applyBorder="1" applyAlignment="1">
      <alignment horizontal="left" vertical="top"/>
    </xf>
    <xf numFmtId="9" fontId="40" fillId="0" borderId="3" xfId="0" applyNumberFormat="1" applyFont="1" applyBorder="1" applyAlignment="1">
      <alignment horizontal="left" vertical="top"/>
    </xf>
    <xf numFmtId="9" fontId="40" fillId="0" borderId="1" xfId="2" applyFont="1" applyFill="1" applyBorder="1" applyAlignment="1">
      <alignment horizontal="left" vertical="top"/>
    </xf>
    <xf numFmtId="9" fontId="40" fillId="0" borderId="15" xfId="0" applyNumberFormat="1" applyFont="1" applyBorder="1" applyAlignment="1">
      <alignment horizontal="left" vertical="top"/>
    </xf>
    <xf numFmtId="164" fontId="12" fillId="0" borderId="3" xfId="0" applyNumberFormat="1" applyFont="1" applyBorder="1" applyAlignment="1">
      <alignment horizontal="left" vertical="top"/>
    </xf>
    <xf numFmtId="9" fontId="16" fillId="0" borderId="1" xfId="0" applyNumberFormat="1" applyFont="1" applyBorder="1" applyAlignment="1">
      <alignment horizontal="left" vertical="top"/>
    </xf>
    <xf numFmtId="9" fontId="14" fillId="2" borderId="1" xfId="0" applyNumberFormat="1" applyFont="1" applyFill="1" applyBorder="1" applyAlignment="1">
      <alignment horizontal="right" vertical="top"/>
    </xf>
    <xf numFmtId="9" fontId="14" fillId="0" borderId="1" xfId="2" applyFont="1" applyFill="1" applyBorder="1" applyAlignment="1">
      <alignment horizontal="right" vertical="top"/>
    </xf>
    <xf numFmtId="1" fontId="14" fillId="0" borderId="1" xfId="0" applyNumberFormat="1" applyFont="1" applyBorder="1" applyAlignment="1">
      <alignment horizontal="right" vertical="top"/>
    </xf>
    <xf numFmtId="164" fontId="14" fillId="0" borderId="1" xfId="1" applyNumberFormat="1" applyFont="1" applyFill="1" applyBorder="1" applyAlignment="1">
      <alignment horizontal="right" vertical="top"/>
    </xf>
    <xf numFmtId="164" fontId="14" fillId="0" borderId="4" xfId="0" applyNumberFormat="1" applyFont="1" applyBorder="1" applyAlignment="1">
      <alignment horizontal="right" vertical="top"/>
    </xf>
    <xf numFmtId="9" fontId="15" fillId="2" borderId="1" xfId="0" applyNumberFormat="1" applyFont="1" applyFill="1" applyBorder="1" applyAlignment="1">
      <alignment horizontal="right" vertical="top"/>
    </xf>
    <xf numFmtId="1" fontId="16" fillId="0" borderId="1" xfId="0" applyNumberFormat="1" applyFont="1" applyBorder="1" applyAlignment="1">
      <alignment horizontal="right" vertical="top"/>
    </xf>
    <xf numFmtId="9" fontId="14" fillId="0" borderId="1" xfId="0" applyNumberFormat="1" applyFont="1" applyBorder="1" applyAlignment="1">
      <alignment horizontal="left" vertical="top"/>
    </xf>
    <xf numFmtId="1" fontId="14" fillId="0" borderId="1" xfId="0" applyNumberFormat="1" applyFont="1" applyBorder="1" applyAlignment="1">
      <alignment horizontal="left" vertical="top"/>
    </xf>
    <xf numFmtId="0" fontId="0" fillId="4" borderId="1" xfId="0" applyFill="1" applyBorder="1" applyAlignment="1" applyProtection="1">
      <alignment horizontal="left" vertical="top"/>
      <protection locked="0"/>
    </xf>
    <xf numFmtId="3" fontId="0" fillId="4" borderId="1" xfId="0" applyNumberFormat="1" applyFill="1" applyBorder="1" applyAlignment="1" applyProtection="1">
      <alignment horizontal="left" vertical="top"/>
      <protection locked="0"/>
    </xf>
    <xf numFmtId="9" fontId="0" fillId="4" borderId="14" xfId="0" applyNumberFormat="1" applyFill="1" applyBorder="1" applyAlignment="1" applyProtection="1">
      <alignment horizontal="left" vertical="top"/>
      <protection locked="0"/>
    </xf>
    <xf numFmtId="9" fontId="16" fillId="4" borderId="1" xfId="0" applyNumberFormat="1" applyFont="1" applyFill="1" applyBorder="1" applyAlignment="1" applyProtection="1">
      <alignment horizontal="left" vertical="top"/>
      <protection locked="0"/>
    </xf>
    <xf numFmtId="9" fontId="16" fillId="4" borderId="1" xfId="2" applyFont="1" applyFill="1" applyBorder="1" applyAlignment="1" applyProtection="1">
      <alignment horizontal="right" vertical="top"/>
      <protection locked="0"/>
    </xf>
    <xf numFmtId="0" fontId="16" fillId="4" borderId="3" xfId="0" applyFont="1" applyFill="1" applyBorder="1" applyAlignment="1" applyProtection="1">
      <alignment horizontal="right" vertical="top" wrapText="1"/>
      <protection locked="0"/>
    </xf>
    <xf numFmtId="0" fontId="16" fillId="4" borderId="1" xfId="0" applyFont="1" applyFill="1" applyBorder="1" applyAlignment="1" applyProtection="1">
      <alignment horizontal="right" vertical="top" wrapText="1"/>
      <protection locked="0"/>
    </xf>
    <xf numFmtId="0" fontId="14" fillId="0" borderId="1" xfId="0" applyFont="1" applyBorder="1" applyAlignment="1">
      <alignment horizontal="right" vertical="top" wrapText="1"/>
    </xf>
    <xf numFmtId="1" fontId="14" fillId="0" borderId="1" xfId="0" applyNumberFormat="1" applyFont="1" applyBorder="1" applyAlignment="1">
      <alignment horizontal="right" vertical="top" wrapText="1"/>
    </xf>
    <xf numFmtId="1" fontId="14" fillId="0" borderId="17" xfId="0" applyNumberFormat="1" applyFont="1" applyBorder="1" applyAlignment="1">
      <alignment horizontal="right" vertical="top"/>
    </xf>
    <xf numFmtId="1" fontId="41" fillId="3" borderId="1" xfId="0" applyNumberFormat="1" applyFont="1" applyFill="1" applyBorder="1" applyAlignment="1">
      <alignment horizontal="right" vertical="top"/>
    </xf>
    <xf numFmtId="0" fontId="39" fillId="0" borderId="0" xfId="3" applyFont="1" applyFill="1" applyBorder="1" applyAlignment="1" applyProtection="1">
      <alignment horizontal="center" vertical="center" wrapText="1"/>
      <protection locked="0"/>
    </xf>
    <xf numFmtId="0" fontId="38" fillId="6" borderId="0" xfId="3" applyFont="1" applyFill="1" applyAlignment="1" applyProtection="1">
      <alignment horizontal="center" vertical="top"/>
      <protection locked="0"/>
    </xf>
    <xf numFmtId="0" fontId="38" fillId="6" borderId="0" xfId="3" applyFont="1" applyFill="1" applyAlignment="1">
      <alignment horizontal="center" vertical="top"/>
    </xf>
    <xf numFmtId="0" fontId="38" fillId="0" borderId="0" xfId="3" applyFont="1" applyFill="1" applyAlignment="1" applyProtection="1">
      <alignment horizontal="center" vertical="top"/>
      <protection locked="0"/>
    </xf>
    <xf numFmtId="0" fontId="0" fillId="7" borderId="0" xfId="0" applyFill="1" applyAlignment="1">
      <alignment horizontal="left" vertical="top"/>
    </xf>
    <xf numFmtId="0" fontId="0" fillId="7" borderId="0" xfId="0" applyFill="1"/>
    <xf numFmtId="0" fontId="4" fillId="7" borderId="2" xfId="0" applyFont="1" applyFill="1" applyBorder="1" applyAlignment="1">
      <alignment horizontal="left" vertical="top"/>
    </xf>
    <xf numFmtId="0" fontId="0" fillId="0" borderId="0" xfId="0" applyAlignment="1">
      <alignment horizontal="left" vertical="top" wrapText="1"/>
    </xf>
    <xf numFmtId="0" fontId="42" fillId="0" borderId="0" xfId="0" applyFont="1" applyAlignment="1">
      <alignment horizontal="left" vertical="center"/>
    </xf>
    <xf numFmtId="0" fontId="29" fillId="7" borderId="12" xfId="0" applyFont="1" applyFill="1" applyBorder="1" applyAlignment="1">
      <alignment horizontal="left" vertical="top"/>
    </xf>
    <xf numFmtId="0" fontId="31" fillId="7" borderId="8" xfId="0" applyFont="1" applyFill="1" applyBorder="1" applyAlignment="1">
      <alignment horizontal="left" vertical="top"/>
    </xf>
    <xf numFmtId="0" fontId="29" fillId="7" borderId="8" xfId="0" applyFont="1" applyFill="1" applyBorder="1" applyAlignment="1">
      <alignment horizontal="left" vertical="top"/>
    </xf>
    <xf numFmtId="0" fontId="29" fillId="7" borderId="13" xfId="0" applyFont="1" applyFill="1" applyBorder="1" applyAlignment="1">
      <alignment horizontal="left" vertical="top"/>
    </xf>
    <xf numFmtId="0" fontId="0" fillId="0" borderId="0" xfId="0" applyAlignment="1">
      <alignment horizontal="left" vertical="center"/>
    </xf>
    <xf numFmtId="0" fontId="16" fillId="0" borderId="16" xfId="0" applyFont="1" applyBorder="1" applyAlignment="1">
      <alignment horizontal="left" vertical="center" wrapText="1"/>
    </xf>
    <xf numFmtId="0" fontId="16" fillId="0" borderId="0" xfId="0" applyFont="1" applyAlignment="1">
      <alignment horizontal="left" vertical="center" wrapText="1"/>
    </xf>
    <xf numFmtId="0" fontId="15" fillId="7" borderId="1" xfId="0" applyFont="1" applyFill="1" applyBorder="1" applyAlignment="1">
      <alignment horizontal="left" vertical="top"/>
    </xf>
    <xf numFmtId="0" fontId="15" fillId="0" borderId="1" xfId="0" applyFont="1" applyBorder="1" applyAlignment="1">
      <alignment horizontal="left" vertical="top"/>
    </xf>
    <xf numFmtId="164" fontId="12" fillId="0" borderId="19" xfId="1" applyNumberFormat="1" applyFont="1" applyFill="1" applyBorder="1" applyAlignment="1">
      <alignment horizontal="left" vertical="top"/>
    </xf>
    <xf numFmtId="0" fontId="4" fillId="7" borderId="1" xfId="0" applyFont="1" applyFill="1" applyBorder="1" applyAlignment="1">
      <alignment horizontal="left" vertical="top"/>
    </xf>
    <xf numFmtId="0" fontId="6" fillId="0" borderId="0" xfId="0" applyFont="1" applyAlignment="1">
      <alignment horizontal="left" vertical="top" wrapText="1"/>
    </xf>
    <xf numFmtId="0" fontId="43" fillId="9" borderId="12" xfId="0" applyFont="1" applyFill="1" applyBorder="1" applyAlignment="1">
      <alignment vertical="top"/>
    </xf>
    <xf numFmtId="0" fontId="23" fillId="9" borderId="8" xfId="0" applyFont="1" applyFill="1" applyBorder="1" applyAlignment="1">
      <alignment vertical="top"/>
    </xf>
    <xf numFmtId="0" fontId="0" fillId="9" borderId="8" xfId="0" applyFill="1" applyBorder="1" applyAlignment="1">
      <alignment horizontal="left" vertical="top"/>
    </xf>
    <xf numFmtId="0" fontId="0" fillId="9" borderId="13" xfId="0" applyFill="1" applyBorder="1" applyAlignment="1">
      <alignment horizontal="left" vertical="top"/>
    </xf>
    <xf numFmtId="0" fontId="4" fillId="4" borderId="2" xfId="0" applyFont="1" applyFill="1" applyBorder="1" applyAlignment="1" applyProtection="1">
      <alignment horizontal="left" vertical="top" wrapText="1"/>
      <protection locked="0"/>
    </xf>
    <xf numFmtId="0" fontId="45" fillId="8" borderId="5" xfId="3" applyFont="1" applyFill="1" applyBorder="1" applyAlignment="1" applyProtection="1">
      <alignment horizontal="center" vertical="center" wrapText="1"/>
      <protection locked="0"/>
    </xf>
    <xf numFmtId="0" fontId="45" fillId="8" borderId="6" xfId="3" applyFont="1" applyFill="1" applyBorder="1" applyAlignment="1" applyProtection="1">
      <alignment horizontal="center" vertical="center" wrapText="1"/>
      <protection locked="0"/>
    </xf>
    <xf numFmtId="0" fontId="45" fillId="8" borderId="4" xfId="3" applyFont="1" applyFill="1" applyBorder="1" applyAlignment="1" applyProtection="1">
      <alignment horizontal="center" vertical="center" wrapText="1"/>
      <protection locked="0"/>
    </xf>
    <xf numFmtId="0" fontId="24" fillId="9" borderId="11" xfId="0" applyFont="1" applyFill="1" applyBorder="1" applyAlignment="1">
      <alignment horizontal="left" vertical="top" wrapText="1"/>
    </xf>
    <xf numFmtId="0" fontId="24" fillId="9" borderId="9" xfId="0" applyFont="1" applyFill="1" applyBorder="1" applyAlignment="1">
      <alignment horizontal="left" vertical="top" wrapText="1"/>
    </xf>
    <xf numFmtId="0" fontId="24" fillId="9" borderId="10" xfId="0" applyFont="1" applyFill="1" applyBorder="1" applyAlignment="1">
      <alignment horizontal="left" vertical="top" wrapText="1"/>
    </xf>
    <xf numFmtId="0" fontId="37" fillId="7" borderId="0" xfId="0" quotePrefix="1" applyFont="1" applyFill="1" applyAlignment="1">
      <alignment horizontal="left" vertical="top" wrapText="1"/>
    </xf>
    <xf numFmtId="0" fontId="37" fillId="7" borderId="0" xfId="0" applyFont="1" applyFill="1" applyAlignment="1">
      <alignment horizontal="left" vertical="top" wrapText="1"/>
    </xf>
    <xf numFmtId="0" fontId="6" fillId="7" borderId="0" xfId="0" applyFont="1" applyFill="1" applyAlignment="1">
      <alignment horizontal="left" vertical="top" wrapText="1"/>
    </xf>
    <xf numFmtId="0" fontId="42" fillId="6" borderId="0" xfId="0" applyFont="1" applyFill="1" applyAlignment="1">
      <alignment horizontal="left" vertical="center"/>
    </xf>
    <xf numFmtId="0" fontId="34" fillId="0" borderId="8" xfId="0" applyFont="1" applyBorder="1" applyAlignment="1">
      <alignment horizontal="center" vertical="top" wrapText="1"/>
    </xf>
    <xf numFmtId="0" fontId="34" fillId="0" borderId="0" xfId="0" applyFont="1" applyAlignment="1">
      <alignment horizontal="center" vertical="top" wrapText="1"/>
    </xf>
    <xf numFmtId="0" fontId="0" fillId="0" borderId="13" xfId="0" applyBorder="1" applyAlignment="1">
      <alignment horizontal="left" vertical="top"/>
    </xf>
    <xf numFmtId="0" fontId="0" fillId="0" borderId="10" xfId="0" applyBorder="1" applyAlignment="1">
      <alignment horizontal="left" vertical="top"/>
    </xf>
    <xf numFmtId="0" fontId="0" fillId="9" borderId="11" xfId="0" applyFill="1" applyBorder="1" applyAlignment="1">
      <alignment horizontal="left" vertical="top" wrapText="1"/>
    </xf>
    <xf numFmtId="0" fontId="0" fillId="9" borderId="9" xfId="0" applyFill="1" applyBorder="1" applyAlignment="1">
      <alignment horizontal="left" vertical="top" wrapText="1"/>
    </xf>
    <xf numFmtId="0" fontId="0" fillId="9" borderId="10" xfId="0" applyFill="1" applyBorder="1" applyAlignment="1">
      <alignment horizontal="left" vertical="top" wrapText="1"/>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xf>
    <xf numFmtId="0" fontId="0" fillId="0" borderId="9" xfId="0" applyBorder="1" applyAlignment="1">
      <alignment horizontal="left" vertical="top"/>
    </xf>
    <xf numFmtId="0" fontId="0" fillId="7" borderId="11" xfId="0" applyFill="1" applyBorder="1" applyAlignment="1">
      <alignment horizontal="left" vertical="top" wrapText="1"/>
    </xf>
    <xf numFmtId="0" fontId="0" fillId="7" borderId="9" xfId="0" applyFill="1" applyBorder="1" applyAlignment="1">
      <alignment horizontal="left" vertical="top" wrapText="1"/>
    </xf>
    <xf numFmtId="0" fontId="0" fillId="7" borderId="10" xfId="0" applyFill="1" applyBorder="1" applyAlignment="1">
      <alignment horizontal="left" vertical="top" wrapText="1"/>
    </xf>
    <xf numFmtId="0" fontId="28" fillId="9" borderId="11" xfId="0" applyFont="1" applyFill="1" applyBorder="1" applyAlignment="1">
      <alignment horizontal="left" vertical="top" wrapText="1"/>
    </xf>
    <xf numFmtId="0" fontId="28" fillId="9" borderId="9" xfId="0" applyFont="1" applyFill="1" applyBorder="1" applyAlignment="1">
      <alignment horizontal="left" vertical="top" wrapText="1"/>
    </xf>
    <xf numFmtId="0" fontId="28" fillId="9" borderId="10" xfId="0" applyFont="1" applyFill="1" applyBorder="1" applyAlignment="1">
      <alignment horizontal="left" vertical="top" wrapText="1"/>
    </xf>
    <xf numFmtId="0" fontId="0" fillId="7" borderId="5" xfId="0" applyFill="1" applyBorder="1" applyAlignment="1">
      <alignment horizontal="left" vertical="top" wrapText="1"/>
    </xf>
    <xf numFmtId="0" fontId="0" fillId="7" borderId="6" xfId="0" applyFill="1" applyBorder="1" applyAlignment="1">
      <alignment horizontal="left" vertical="top" wrapText="1"/>
    </xf>
    <xf numFmtId="0" fontId="0" fillId="7" borderId="4" xfId="0" applyFill="1" applyBorder="1" applyAlignment="1">
      <alignment horizontal="left" vertical="top" wrapText="1"/>
    </xf>
    <xf numFmtId="0" fontId="43" fillId="9" borderId="12" xfId="0" applyFont="1" applyFill="1" applyBorder="1" applyAlignment="1">
      <alignment horizontal="left" vertical="top"/>
    </xf>
    <xf numFmtId="0" fontId="43" fillId="9" borderId="8" xfId="0" applyFont="1" applyFill="1" applyBorder="1" applyAlignment="1">
      <alignment horizontal="left" vertical="top"/>
    </xf>
    <xf numFmtId="0" fontId="43" fillId="9" borderId="13" xfId="0" applyFont="1" applyFill="1" applyBorder="1" applyAlignment="1">
      <alignment horizontal="left" vertical="top"/>
    </xf>
    <xf numFmtId="0" fontId="0" fillId="0" borderId="2" xfId="0" applyBorder="1" applyAlignment="1">
      <alignment horizontal="left" vertical="top"/>
    </xf>
    <xf numFmtId="0" fontId="0" fillId="0" borderId="7" xfId="0" applyBorder="1" applyAlignment="1">
      <alignment horizontal="left" vertical="top"/>
    </xf>
    <xf numFmtId="0" fontId="0" fillId="7" borderId="1" xfId="0" applyFill="1" applyBorder="1" applyAlignment="1">
      <alignment horizontal="left" vertical="center" wrapText="1"/>
    </xf>
    <xf numFmtId="0" fontId="32" fillId="9" borderId="11" xfId="0" applyFont="1" applyFill="1" applyBorder="1" applyAlignment="1">
      <alignment horizontal="left" vertical="top" wrapText="1"/>
    </xf>
    <xf numFmtId="0" fontId="32" fillId="9" borderId="9" xfId="0" applyFont="1" applyFill="1" applyBorder="1" applyAlignment="1">
      <alignment horizontal="left" vertical="top" wrapText="1"/>
    </xf>
    <xf numFmtId="0" fontId="32" fillId="9" borderId="10" xfId="0" applyFont="1" applyFill="1" applyBorder="1" applyAlignment="1">
      <alignment horizontal="left" vertical="top" wrapText="1"/>
    </xf>
    <xf numFmtId="0" fontId="25" fillId="0" borderId="5" xfId="0" applyFont="1" applyBorder="1" applyAlignment="1">
      <alignment horizontal="left" vertical="top" wrapText="1"/>
    </xf>
    <xf numFmtId="0" fontId="25" fillId="0" borderId="8" xfId="0" applyFont="1" applyBorder="1" applyAlignment="1">
      <alignment horizontal="left" vertical="top" wrapText="1"/>
    </xf>
    <xf numFmtId="0" fontId="25" fillId="0" borderId="13" xfId="0" applyFont="1" applyBorder="1" applyAlignment="1">
      <alignment horizontal="left" vertical="top" wrapText="1"/>
    </xf>
    <xf numFmtId="0" fontId="19" fillId="0" borderId="12" xfId="0" applyFont="1" applyBorder="1" applyAlignment="1">
      <alignment horizontal="left" vertical="top" wrapText="1"/>
    </xf>
    <xf numFmtId="0" fontId="19" fillId="0" borderId="7" xfId="0" applyFont="1" applyBorder="1" applyAlignment="1">
      <alignment horizontal="left" vertical="top" wrapText="1"/>
    </xf>
    <xf numFmtId="0" fontId="19" fillId="0" borderId="3" xfId="0" applyFont="1" applyBorder="1" applyAlignment="1">
      <alignment horizontal="left" vertical="top" wrapText="1"/>
    </xf>
    <xf numFmtId="0" fontId="16" fillId="0" borderId="11" xfId="0" applyFont="1" applyBorder="1" applyAlignment="1">
      <alignment horizontal="left" vertical="top"/>
    </xf>
    <xf numFmtId="0" fontId="16" fillId="0" borderId="1" xfId="0" applyFont="1" applyBorder="1" applyAlignment="1">
      <alignment horizontal="left" vertical="top"/>
    </xf>
    <xf numFmtId="9" fontId="14" fillId="0" borderId="3" xfId="0" applyNumberFormat="1" applyFont="1" applyBorder="1" applyAlignment="1">
      <alignment horizontal="left" vertical="top"/>
    </xf>
    <xf numFmtId="9" fontId="14" fillId="0" borderId="1" xfId="0" applyNumberFormat="1" applyFont="1" applyBorder="1" applyAlignment="1">
      <alignment horizontal="left" vertical="top"/>
    </xf>
    <xf numFmtId="0" fontId="17" fillId="0" borderId="1" xfId="0" applyFont="1" applyBorder="1" applyAlignment="1">
      <alignment horizontal="left" vertical="top"/>
    </xf>
    <xf numFmtId="0" fontId="0" fillId="9" borderId="9" xfId="0" applyFill="1" applyBorder="1" applyAlignment="1">
      <alignment horizontal="left" vertical="top"/>
    </xf>
    <xf numFmtId="0" fontId="0" fillId="9" borderId="10" xfId="0" applyFill="1" applyBorder="1" applyAlignment="1">
      <alignment horizontal="left" vertical="top"/>
    </xf>
    <xf numFmtId="0" fontId="16" fillId="7" borderId="16" xfId="0" applyFont="1" applyFill="1" applyBorder="1" applyAlignment="1">
      <alignment horizontal="left" vertical="center" wrapText="1"/>
    </xf>
    <xf numFmtId="0" fontId="16" fillId="7" borderId="0" xfId="0" applyFont="1" applyFill="1" applyAlignment="1">
      <alignment horizontal="left" vertical="center" wrapText="1"/>
    </xf>
    <xf numFmtId="0" fontId="44" fillId="0" borderId="0" xfId="0" applyFont="1" applyAlignment="1">
      <alignment horizontal="left" vertical="top" wrapText="1"/>
    </xf>
    <xf numFmtId="0" fontId="16" fillId="0" borderId="2" xfId="0" applyFont="1" applyBorder="1" applyAlignment="1">
      <alignment horizontal="left" vertical="top" wrapText="1"/>
    </xf>
    <xf numFmtId="0" fontId="16" fillId="0" borderId="7" xfId="0" applyFont="1" applyBorder="1" applyAlignment="1">
      <alignment horizontal="left" vertical="top" wrapText="1"/>
    </xf>
    <xf numFmtId="0" fontId="16" fillId="0" borderId="3" xfId="0" applyFont="1" applyBorder="1" applyAlignment="1">
      <alignment horizontal="left" vertical="top" wrapText="1"/>
    </xf>
    <xf numFmtId="0" fontId="19" fillId="0" borderId="2" xfId="0" applyFont="1" applyBorder="1" applyAlignment="1">
      <alignment horizontal="left" vertical="top" wrapText="1"/>
    </xf>
    <xf numFmtId="0" fontId="16" fillId="9" borderId="11" xfId="0" applyFont="1" applyFill="1" applyBorder="1" applyAlignment="1">
      <alignment horizontal="left" vertical="top" wrapText="1"/>
    </xf>
    <xf numFmtId="0" fontId="16" fillId="9" borderId="9" xfId="0" applyFont="1" applyFill="1" applyBorder="1" applyAlignment="1">
      <alignment horizontal="left" vertical="top" wrapText="1"/>
    </xf>
    <xf numFmtId="0" fontId="16" fillId="9" borderId="10" xfId="0" applyFont="1" applyFill="1" applyBorder="1" applyAlignment="1">
      <alignment horizontal="left" vertical="top" wrapText="1"/>
    </xf>
    <xf numFmtId="0" fontId="16" fillId="0" borderId="1" xfId="0" applyFont="1" applyBorder="1" applyAlignment="1">
      <alignment horizontal="left" vertical="top" wrapText="1"/>
    </xf>
    <xf numFmtId="9" fontId="0" fillId="4" borderId="3" xfId="0" applyNumberFormat="1" applyFill="1" applyBorder="1" applyAlignment="1" applyProtection="1">
      <alignment horizontal="left" vertical="top"/>
      <protection locked="0"/>
    </xf>
    <xf numFmtId="0" fontId="37" fillId="7" borderId="0" xfId="0" applyFont="1" applyFill="1" applyAlignment="1">
      <alignment horizontal="left" vertical="top" wrapText="1" indent="2"/>
    </xf>
    <xf numFmtId="0" fontId="46" fillId="7" borderId="0" xfId="3" quotePrefix="1" applyFont="1" applyFill="1" applyAlignment="1">
      <alignment horizontal="left" vertical="top" wrapText="1" indent="2"/>
    </xf>
    <xf numFmtId="0" fontId="46" fillId="7" borderId="0" xfId="3" applyFont="1" applyFill="1" applyAlignment="1">
      <alignment horizontal="left" vertical="top" wrapText="1" indent="2"/>
    </xf>
    <xf numFmtId="0" fontId="7" fillId="7" borderId="0" xfId="3" applyFill="1" applyAlignment="1">
      <alignment horizontal="left" vertical="top" wrapText="1" indent="2"/>
    </xf>
    <xf numFmtId="0" fontId="37" fillId="7" borderId="0" xfId="0" quotePrefix="1" applyFont="1" applyFill="1" applyAlignment="1">
      <alignment horizontal="left" vertical="top" wrapText="1" indent="3"/>
    </xf>
    <xf numFmtId="9" fontId="40" fillId="0" borderId="1" xfId="2" applyFont="1" applyBorder="1" applyAlignment="1">
      <alignment horizontal="left" vertical="top"/>
    </xf>
    <xf numFmtId="166" fontId="40" fillId="0" borderId="1" xfId="4" applyNumberFormat="1" applyFont="1" applyBorder="1" applyAlignment="1">
      <alignment horizontal="left" vertical="top"/>
    </xf>
    <xf numFmtId="166" fontId="0" fillId="0" borderId="1" xfId="4" applyNumberFormat="1" applyFont="1" applyBorder="1" applyAlignment="1">
      <alignment horizontal="left" vertical="top"/>
    </xf>
    <xf numFmtId="0" fontId="8" fillId="0" borderId="2" xfId="0" applyFont="1" applyBorder="1" applyAlignment="1">
      <alignment horizontal="left" vertical="top" wrapText="1"/>
    </xf>
    <xf numFmtId="9" fontId="40" fillId="0" borderId="2" xfId="2" applyFont="1" applyFill="1" applyBorder="1" applyAlignment="1">
      <alignment horizontal="left" vertical="top"/>
    </xf>
    <xf numFmtId="9" fontId="40" fillId="0" borderId="7" xfId="2" applyFont="1" applyFill="1" applyBorder="1" applyAlignment="1">
      <alignment horizontal="left" vertical="top"/>
    </xf>
    <xf numFmtId="9" fontId="0" fillId="0" borderId="2" xfId="2" applyFont="1" applyFill="1" applyBorder="1" applyAlignment="1">
      <alignment horizontal="left" vertical="top"/>
    </xf>
    <xf numFmtId="9" fontId="0" fillId="0" borderId="7" xfId="2" applyFont="1" applyFill="1" applyBorder="1" applyAlignment="1">
      <alignment horizontal="left" vertical="top"/>
    </xf>
    <xf numFmtId="164" fontId="0" fillId="0" borderId="18" xfId="1" applyNumberFormat="1" applyFont="1" applyBorder="1" applyAlignment="1">
      <alignment horizontal="left" vertical="top"/>
    </xf>
    <xf numFmtId="164" fontId="0" fillId="0" borderId="3" xfId="1" applyNumberFormat="1" applyFont="1" applyBorder="1" applyAlignment="1">
      <alignment horizontal="left" vertical="top"/>
    </xf>
    <xf numFmtId="164" fontId="16" fillId="0" borderId="1" xfId="1" applyNumberFormat="1" applyFont="1" applyFill="1" applyBorder="1" applyAlignment="1">
      <alignment horizontal="right" vertical="top"/>
    </xf>
    <xf numFmtId="164" fontId="41" fillId="0" borderId="1" xfId="0" applyNumberFormat="1" applyFont="1" applyBorder="1" applyAlignment="1">
      <alignment horizontal="right" vertical="top"/>
    </xf>
    <xf numFmtId="164" fontId="17" fillId="0" borderId="1" xfId="0" applyNumberFormat="1" applyFont="1" applyBorder="1" applyAlignment="1">
      <alignment horizontal="right" vertical="top"/>
    </xf>
    <xf numFmtId="164" fontId="16" fillId="0" borderId="1" xfId="1" applyNumberFormat="1" applyFont="1" applyBorder="1" applyAlignment="1">
      <alignment horizontal="right" vertical="top"/>
    </xf>
    <xf numFmtId="164" fontId="17" fillId="0" borderId="1" xfId="1" applyNumberFormat="1" applyFont="1" applyBorder="1" applyAlignment="1">
      <alignment horizontal="right" vertical="top"/>
    </xf>
    <xf numFmtId="164" fontId="41" fillId="0" borderId="1" xfId="1" applyNumberFormat="1" applyFont="1" applyFill="1" applyBorder="1" applyAlignment="1">
      <alignment horizontal="right" vertical="top"/>
    </xf>
    <xf numFmtId="164" fontId="17" fillId="3" borderId="1" xfId="1" applyNumberFormat="1" applyFont="1" applyFill="1" applyBorder="1" applyAlignment="1">
      <alignment horizontal="right" vertical="top"/>
    </xf>
    <xf numFmtId="164" fontId="41" fillId="3" borderId="1" xfId="0" applyNumberFormat="1" applyFont="1" applyFill="1" applyBorder="1" applyAlignment="1">
      <alignment horizontal="right" vertical="top"/>
    </xf>
    <xf numFmtId="164" fontId="41" fillId="3" borderId="1" xfId="1" applyNumberFormat="1" applyFont="1" applyFill="1" applyBorder="1" applyAlignment="1">
      <alignment horizontal="right" vertical="top"/>
    </xf>
    <xf numFmtId="1" fontId="17" fillId="3" borderId="1" xfId="0" applyNumberFormat="1" applyFont="1" applyFill="1" applyBorder="1" applyAlignment="1">
      <alignment horizontal="right" vertical="top"/>
    </xf>
    <xf numFmtId="164" fontId="16" fillId="0" borderId="1" xfId="0" applyNumberFormat="1" applyFont="1" applyBorder="1" applyAlignment="1">
      <alignment horizontal="right" vertical="top"/>
    </xf>
    <xf numFmtId="164" fontId="14" fillId="0" borderId="1" xfId="0" applyNumberFormat="1" applyFont="1" applyBorder="1" applyAlignment="1">
      <alignment horizontal="right" vertical="top"/>
    </xf>
    <xf numFmtId="164" fontId="14" fillId="0" borderId="3" xfId="1" applyNumberFormat="1" applyFont="1" applyFill="1" applyBorder="1" applyAlignment="1">
      <alignment horizontal="right" vertical="top"/>
    </xf>
    <xf numFmtId="1" fontId="16" fillId="0" borderId="5" xfId="0" applyNumberFormat="1" applyFont="1" applyBorder="1" applyAlignment="1">
      <alignment horizontal="right" vertical="top"/>
    </xf>
    <xf numFmtId="164" fontId="14" fillId="0" borderId="2" xfId="1" applyNumberFormat="1" applyFont="1" applyFill="1" applyBorder="1" applyAlignment="1">
      <alignment horizontal="right" vertical="top"/>
    </xf>
    <xf numFmtId="1" fontId="16" fillId="0" borderId="1" xfId="0" applyNumberFormat="1" applyFont="1" applyBorder="1" applyAlignment="1">
      <alignment horizontal="right" vertical="top" wrapText="1"/>
    </xf>
    <xf numFmtId="0" fontId="7" fillId="0" borderId="1" xfId="3" applyBorder="1" applyAlignment="1">
      <alignment horizontal="left" vertical="top" wrapText="1"/>
    </xf>
    <xf numFmtId="0" fontId="7" fillId="0" borderId="1" xfId="3" applyFont="1" applyBorder="1" applyAlignment="1">
      <alignment horizontal="left" vertical="top" wrapText="1"/>
    </xf>
  </cellXfs>
  <cellStyles count="5">
    <cellStyle name="Comma" xfId="4" builtinId="3"/>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533400</xdr:colOff>
      <xdr:row>0</xdr:row>
      <xdr:rowOff>50800</xdr:rowOff>
    </xdr:from>
    <xdr:to>
      <xdr:col>2</xdr:col>
      <xdr:colOff>2667000</xdr:colOff>
      <xdr:row>0</xdr:row>
      <xdr:rowOff>1143000</xdr:rowOff>
    </xdr:to>
    <xdr:pic>
      <xdr:nvPicPr>
        <xdr:cNvPr id="2" name="Picture 1">
          <a:extLst>
            <a:ext uri="{FF2B5EF4-FFF2-40B4-BE49-F238E27FC236}">
              <a16:creationId xmlns:a16="http://schemas.microsoft.com/office/drawing/2014/main" id="{DD190C8A-4CB3-47B2-D901-121FE27EFFDB}"/>
            </a:ext>
          </a:extLst>
        </xdr:cNvPr>
        <xdr:cNvPicPr>
          <a:picLocks noChangeAspect="1"/>
        </xdr:cNvPicPr>
      </xdr:nvPicPr>
      <xdr:blipFill rotWithShape="1">
        <a:blip xmlns:r="http://schemas.openxmlformats.org/officeDocument/2006/relationships" r:embed="rId1"/>
        <a:srcRect b="26871"/>
        <a:stretch>
          <a:fillRect/>
        </a:stretch>
      </xdr:blipFill>
      <xdr:spPr>
        <a:xfrm>
          <a:off x="4305300" y="50800"/>
          <a:ext cx="2133600" cy="1092200"/>
        </a:xfrm>
        <a:prstGeom prst="rect">
          <a:avLst/>
        </a:prstGeom>
      </xdr:spPr>
    </xdr:pic>
    <xdr:clientData/>
  </xdr:twoCellAnchor>
  <xdr:twoCellAnchor editAs="oneCell">
    <xdr:from>
      <xdr:col>0</xdr:col>
      <xdr:colOff>165100</xdr:colOff>
      <xdr:row>0</xdr:row>
      <xdr:rowOff>330201</xdr:rowOff>
    </xdr:from>
    <xdr:to>
      <xdr:col>0</xdr:col>
      <xdr:colOff>3086100</xdr:colOff>
      <xdr:row>0</xdr:row>
      <xdr:rowOff>1132015</xdr:rowOff>
    </xdr:to>
    <xdr:pic>
      <xdr:nvPicPr>
        <xdr:cNvPr id="3" name="Picture 2">
          <a:extLst>
            <a:ext uri="{FF2B5EF4-FFF2-40B4-BE49-F238E27FC236}">
              <a16:creationId xmlns:a16="http://schemas.microsoft.com/office/drawing/2014/main" id="{95E0E875-F971-C79E-04D9-0D334AA2D064}"/>
            </a:ext>
          </a:extLst>
        </xdr:cNvPr>
        <xdr:cNvPicPr>
          <a:picLocks noChangeAspect="1"/>
        </xdr:cNvPicPr>
      </xdr:nvPicPr>
      <xdr:blipFill>
        <a:blip xmlns:r="http://schemas.openxmlformats.org/officeDocument/2006/relationships" r:embed="rId2"/>
        <a:stretch>
          <a:fillRect/>
        </a:stretch>
      </xdr:blipFill>
      <xdr:spPr>
        <a:xfrm>
          <a:off x="165100" y="330201"/>
          <a:ext cx="2921000" cy="8018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C4E79251-B1EC-D544-9C2C-88F684D33903}"/>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2A244D37-C1E9-C248-BC53-728B3708BAEA}"/>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79D45236-5A54-964B-BE3C-DCDD70240F83}"/>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6300CF31-D662-A949-864D-A1AA3C716F1B}"/>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76D0C475-1004-1E40-9037-A78D80EC89D2}"/>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8A672627-3CD0-664F-94B3-67B8B103DD46}"/>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FF611608-6C8F-1742-8B2F-569523DA3524}"/>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ECFB6CF5-91EA-E042-82DF-526E07CE4705}"/>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7821C1FC-D6AF-9D41-BC2A-32C44457B474}"/>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8FB5D511-2010-B04F-9388-2321D9073FF8}"/>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09A3163B-429E-4240-8BDC-0D95475F998F}"/>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88426DD3-150E-7941-B18E-1319621C345D}"/>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368300</xdr:colOff>
      <xdr:row>0</xdr:row>
      <xdr:rowOff>0</xdr:rowOff>
    </xdr:from>
    <xdr:to>
      <xdr:col>2</xdr:col>
      <xdr:colOff>2501900</xdr:colOff>
      <xdr:row>0</xdr:row>
      <xdr:rowOff>1092200</xdr:rowOff>
    </xdr:to>
    <xdr:pic>
      <xdr:nvPicPr>
        <xdr:cNvPr id="4" name="Picture 3">
          <a:extLst>
            <a:ext uri="{FF2B5EF4-FFF2-40B4-BE49-F238E27FC236}">
              <a16:creationId xmlns:a16="http://schemas.microsoft.com/office/drawing/2014/main" id="{7B96ECB7-F5DF-024A-BFB5-078333F56FAD}"/>
            </a:ext>
          </a:extLst>
        </xdr:cNvPr>
        <xdr:cNvPicPr>
          <a:picLocks noChangeAspect="1"/>
        </xdr:cNvPicPr>
      </xdr:nvPicPr>
      <xdr:blipFill rotWithShape="1">
        <a:blip xmlns:r="http://schemas.openxmlformats.org/officeDocument/2006/relationships" r:embed="rId1"/>
        <a:srcRect b="26871"/>
        <a:stretch>
          <a:fillRect/>
        </a:stretch>
      </xdr:blipFill>
      <xdr:spPr>
        <a:xfrm>
          <a:off x="4140200" y="0"/>
          <a:ext cx="2133600" cy="1092200"/>
        </a:xfrm>
        <a:prstGeom prst="rect">
          <a:avLst/>
        </a:prstGeom>
      </xdr:spPr>
    </xdr:pic>
    <xdr:clientData/>
  </xdr:twoCellAnchor>
  <xdr:twoCellAnchor editAs="oneCell">
    <xdr:from>
      <xdr:col>0</xdr:col>
      <xdr:colOff>0</xdr:colOff>
      <xdr:row>0</xdr:row>
      <xdr:rowOff>279401</xdr:rowOff>
    </xdr:from>
    <xdr:to>
      <xdr:col>0</xdr:col>
      <xdr:colOff>2921000</xdr:colOff>
      <xdr:row>0</xdr:row>
      <xdr:rowOff>1081215</xdr:rowOff>
    </xdr:to>
    <xdr:pic>
      <xdr:nvPicPr>
        <xdr:cNvPr id="5" name="Picture 4">
          <a:extLst>
            <a:ext uri="{FF2B5EF4-FFF2-40B4-BE49-F238E27FC236}">
              <a16:creationId xmlns:a16="http://schemas.microsoft.com/office/drawing/2014/main" id="{881189D9-A68D-B24A-B9A5-D246C9332EA7}"/>
            </a:ext>
          </a:extLst>
        </xdr:cNvPr>
        <xdr:cNvPicPr>
          <a:picLocks noChangeAspect="1"/>
        </xdr:cNvPicPr>
      </xdr:nvPicPr>
      <xdr:blipFill>
        <a:blip xmlns:r="http://schemas.openxmlformats.org/officeDocument/2006/relationships" r:embed="rId2"/>
        <a:stretch>
          <a:fillRect/>
        </a:stretch>
      </xdr:blipFill>
      <xdr:spPr>
        <a:xfrm>
          <a:off x="0" y="279401"/>
          <a:ext cx="2921000" cy="801814"/>
        </a:xfrm>
        <a:prstGeom prst="rect">
          <a:avLst/>
        </a:prstGeom>
      </xdr:spPr>
    </xdr:pic>
    <xdr:clientData/>
  </xdr:twoCellAnchor>
</xdr:wsDr>
</file>

<file path=xl/theme/theme1.xml><?xml version="1.0" encoding="utf-8"?>
<a:theme xmlns:a="http://schemas.openxmlformats.org/drawingml/2006/main" name="Depth">
  <a:themeElements>
    <a:clrScheme name="NKF">
      <a:dk1>
        <a:srgbClr val="000000"/>
      </a:dk1>
      <a:lt1>
        <a:srgbClr val="FFFFFF"/>
      </a:lt1>
      <a:dk2>
        <a:srgbClr val="44546A"/>
      </a:dk2>
      <a:lt2>
        <a:srgbClr val="E7E6E6"/>
      </a:lt2>
      <a:accent1>
        <a:srgbClr val="F15F22"/>
      </a:accent1>
      <a:accent2>
        <a:srgbClr val="F8F8F8"/>
      </a:accent2>
      <a:accent3>
        <a:srgbClr val="898B8E"/>
      </a:accent3>
      <a:accent4>
        <a:srgbClr val="F9A53A"/>
      </a:accent4>
      <a:accent5>
        <a:srgbClr val="9D56A2"/>
      </a:accent5>
      <a:accent6>
        <a:srgbClr val="CADA29"/>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Depth">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Depth" id="{7BEAFC2A-325C-49C4-AC08-2B765DA903F9}" vid="{1735E755-43E6-43AA-ABA2-C989ECC79AF5}"/>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kdspotlight.healthcostinstitute.org/" TargetMode="External"/><Relationship Id="rId2" Type="http://schemas.openxmlformats.org/officeDocument/2006/relationships/hyperlink" Target="https://www.kidney.org/sites/default/files/2025-03/622-9794_2503-ckd_dataanalysisprocess-3.17.2025-1.pdf" TargetMode="External"/><Relationship Id="rId1" Type="http://schemas.openxmlformats.org/officeDocument/2006/relationships/hyperlink" Target="https://nkf.egnyte.com/dl/VQCcwwkbdqF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ckdspotlight.healthcostinstitute.org/" TargetMode="External"/><Relationship Id="rId1" Type="http://schemas.openxmlformats.org/officeDocument/2006/relationships/hyperlink" Target="https://www.kidney.org/sites/default/files/2025-03/622-9794_2503-ckd_dataanalysisprocess-3.17.2025-1.pdf"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A96D9-F0FA-4C72-B3EB-0550F1D64119}">
  <sheetPr codeName="Sheet1"/>
  <dimension ref="A1:E26"/>
  <sheetViews>
    <sheetView topLeftCell="A5" zoomScaleNormal="100" workbookViewId="0">
      <selection activeCell="A8" sqref="A8:E8"/>
    </sheetView>
  </sheetViews>
  <sheetFormatPr defaultColWidth="8.83203125" defaultRowHeight="14"/>
  <cols>
    <col min="1" max="1" width="44.1640625" style="5" customWidth="1"/>
    <col min="2" max="2" width="5.33203125" style="5" customWidth="1"/>
    <col min="3" max="3" width="53.5" style="5" customWidth="1"/>
    <col min="4" max="4" width="16.33203125" style="5" customWidth="1"/>
    <col min="5" max="5" width="17.1640625" style="5" customWidth="1"/>
    <col min="6" max="16384" width="8.83203125" style="5"/>
  </cols>
  <sheetData>
    <row r="1" spans="1:5" ht="111" customHeight="1"/>
    <row r="2" spans="1:5" s="59" customFormat="1" ht="48" customHeight="1">
      <c r="A2" s="129" t="s">
        <v>0</v>
      </c>
      <c r="B2" s="129"/>
      <c r="C2" s="129"/>
      <c r="D2" s="129"/>
      <c r="E2" s="129"/>
    </row>
    <row r="3" spans="1:5" ht="89" customHeight="1">
      <c r="A3" s="127" t="s">
        <v>144</v>
      </c>
      <c r="B3" s="127"/>
      <c r="C3" s="127"/>
      <c r="D3" s="127"/>
      <c r="E3" s="127"/>
    </row>
    <row r="4" spans="1:5" ht="39" customHeight="1">
      <c r="A4" s="126" t="s">
        <v>1</v>
      </c>
      <c r="B4" s="126"/>
      <c r="C4" s="126"/>
      <c r="D4" s="126"/>
      <c r="E4" s="126"/>
    </row>
    <row r="5" spans="1:5" ht="29" customHeight="1">
      <c r="A5" s="126" t="s">
        <v>2</v>
      </c>
      <c r="B5" s="126"/>
      <c r="C5" s="126"/>
      <c r="D5" s="126"/>
      <c r="E5" s="126"/>
    </row>
    <row r="6" spans="1:5" ht="31" customHeight="1">
      <c r="A6" s="187" t="s">
        <v>141</v>
      </c>
      <c r="B6" s="187"/>
      <c r="C6" s="187"/>
      <c r="D6" s="187"/>
      <c r="E6" s="187"/>
    </row>
    <row r="7" spans="1:5" ht="43" customHeight="1">
      <c r="A7" s="186" t="s">
        <v>55</v>
      </c>
      <c r="B7" s="186"/>
      <c r="C7" s="186"/>
      <c r="D7" s="186"/>
      <c r="E7" s="186"/>
    </row>
    <row r="8" spans="1:5" ht="50" customHeight="1">
      <c r="A8" s="188" t="s">
        <v>142</v>
      </c>
      <c r="B8" s="189"/>
      <c r="C8" s="189"/>
      <c r="D8" s="189"/>
      <c r="E8" s="189"/>
    </row>
    <row r="9" spans="1:5" ht="57.5" customHeight="1">
      <c r="A9" s="190" t="s">
        <v>121</v>
      </c>
      <c r="B9" s="190"/>
      <c r="C9" s="190"/>
      <c r="D9" s="190"/>
      <c r="E9" s="190"/>
    </row>
    <row r="10" spans="1:5" ht="54.5" customHeight="1">
      <c r="A10" s="127" t="s">
        <v>143</v>
      </c>
      <c r="B10" s="127"/>
      <c r="C10" s="127"/>
      <c r="D10" s="127"/>
      <c r="E10" s="127"/>
    </row>
    <row r="11" spans="1:5" s="20" customFormat="1">
      <c r="A11" s="98"/>
      <c r="B11" s="98"/>
      <c r="C11" s="98"/>
      <c r="D11" s="98"/>
      <c r="E11" s="98"/>
    </row>
    <row r="12" spans="1:5">
      <c r="A12" s="99"/>
      <c r="B12" s="99"/>
      <c r="C12" s="99"/>
      <c r="D12" s="99"/>
      <c r="E12" s="99"/>
    </row>
    <row r="13" spans="1:5" ht="56" customHeight="1">
      <c r="A13" s="128" t="s">
        <v>123</v>
      </c>
      <c r="B13" s="128"/>
      <c r="C13" s="128"/>
      <c r="D13" s="128"/>
      <c r="E13" s="128"/>
    </row>
    <row r="14" spans="1:5" ht="16" customHeight="1">
      <c r="A14" s="114"/>
      <c r="B14" s="114"/>
      <c r="C14" s="114"/>
      <c r="D14" s="114"/>
      <c r="E14" s="114"/>
    </row>
    <row r="15" spans="1:5" ht="35" customHeight="1">
      <c r="A15" s="120" t="s">
        <v>145</v>
      </c>
      <c r="B15" s="121"/>
      <c r="C15" s="121"/>
      <c r="D15" s="121"/>
      <c r="E15" s="122"/>
    </row>
    <row r="16" spans="1:5" ht="16" customHeight="1">
      <c r="A16" s="94"/>
      <c r="B16" s="94"/>
      <c r="C16" s="94"/>
      <c r="D16" s="94"/>
      <c r="E16" s="94"/>
    </row>
    <row r="17" spans="1:5" s="45" customFormat="1" ht="23">
      <c r="A17" s="65"/>
      <c r="B17" s="66"/>
      <c r="C17" s="66"/>
      <c r="D17" s="66"/>
      <c r="E17" s="95" t="s">
        <v>132</v>
      </c>
    </row>
    <row r="18" spans="1:5" s="45" customFormat="1" ht="13" customHeight="1">
      <c r="A18" s="65"/>
      <c r="B18" s="66"/>
      <c r="C18" s="66"/>
      <c r="D18" s="66"/>
      <c r="E18" s="97"/>
    </row>
    <row r="19" spans="1:5" s="20" customFormat="1">
      <c r="A19" s="115" t="s">
        <v>58</v>
      </c>
      <c r="B19" s="116"/>
      <c r="C19" s="117"/>
      <c r="D19" s="117"/>
      <c r="E19" s="118"/>
    </row>
    <row r="20" spans="1:5" ht="43" customHeight="1">
      <c r="A20" s="123" t="s">
        <v>78</v>
      </c>
      <c r="B20" s="124"/>
      <c r="C20" s="124"/>
      <c r="D20" s="124"/>
      <c r="E20" s="125"/>
    </row>
    <row r="21" spans="1:5">
      <c r="A21" s="19"/>
    </row>
    <row r="22" spans="1:5">
      <c r="A22"/>
      <c r="B22"/>
      <c r="C22"/>
      <c r="D22"/>
      <c r="E22"/>
    </row>
    <row r="23" spans="1:5">
      <c r="A23" s="10"/>
    </row>
    <row r="24" spans="1:5">
      <c r="A24" s="10"/>
    </row>
    <row r="25" spans="1:5">
      <c r="A25" s="10"/>
    </row>
    <row r="26" spans="1:5">
      <c r="A26" s="10"/>
    </row>
  </sheetData>
  <sheetProtection algorithmName="SHA-512" hashValue="47QIhO5bEYsl4TLbjjoMF2lqh8HxEOyznsPXodV43w6iZH8GPRkFxEew1mCJNO+fKnyyhmmkRRh45Z/tQCBvvw==" saltValue="Nad6HYqgz35Im5IOWSlAaA==" spinCount="100000" sheet="1" objects="1" scenarios="1"/>
  <mergeCells count="12">
    <mergeCell ref="A3:E3"/>
    <mergeCell ref="A2:E2"/>
    <mergeCell ref="A4:E4"/>
    <mergeCell ref="A5:E5"/>
    <mergeCell ref="A6:E6"/>
    <mergeCell ref="A15:E15"/>
    <mergeCell ref="A20:E20"/>
    <mergeCell ref="A7:E7"/>
    <mergeCell ref="A8:E8"/>
    <mergeCell ref="A9:E9"/>
    <mergeCell ref="A10:E10"/>
    <mergeCell ref="A13:E13"/>
  </mergeCells>
  <hyperlinks>
    <hyperlink ref="E17" location="'1. Estimate CKD Population'!A1" display="NEXT" xr:uid="{53E72686-91F4-AD40-83F8-B20A37AD76E8}"/>
    <hyperlink ref="A15" r:id="rId1" display="Click for additional instructions and screenshots for navigating CKD Spotlight  https://nkf.egnyte.com/dl/VQCcwwkbdqFM" xr:uid="{BD5AA904-083E-C54A-A42A-FBE754432283}"/>
    <hyperlink ref="A6:E6" r:id="rId2" display="1. Use the NKF CKD Data Strategy to obtain data regarding rates of CKD testing from your electronic health record system. If existing CKD registries are already in place, suggest comparing the logic used to create these with NKF's recommended approach to ensure comprehensive capture of the CKD population. " xr:uid="{360E2D69-0F53-4353-98B9-F434A412EBA1}"/>
    <hyperlink ref="A8:E8" r:id="rId3" display="3. CKD Spotlight can provide data regarding CKD testing, CKD diagnosis, and use of guideline-directed medical therapies among people with CKD. To find data regarding the quality of CKD care in your community, scroll to the right side of your screen and select DASHBOARD. Click your state on the map on the sidebar and navigate to the state or core-based statistical area that includes your institution." xr:uid="{C11C9039-0A1F-4A10-B8E3-C07DB956234E}"/>
  </hyperlinks>
  <pageMargins left="0.7" right="0.7" top="0.75" bottom="0.75" header="0.3" footer="0.3"/>
  <pageSetup scale="58"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8AD03-E189-43A0-A073-A8AC1E3C33C2}">
  <sheetPr codeName="Sheet2"/>
  <dimension ref="A1:E22"/>
  <sheetViews>
    <sheetView tabSelected="1" zoomScaleNormal="100" workbookViewId="0">
      <selection activeCell="D4" sqref="D4"/>
    </sheetView>
  </sheetViews>
  <sheetFormatPr defaultColWidth="8.83203125" defaultRowHeight="14"/>
  <cols>
    <col min="1" max="1" width="44.1640625" style="20" customWidth="1"/>
    <col min="2" max="2" width="5.33203125" style="20" customWidth="1"/>
    <col min="3" max="3" width="53.5" style="20" customWidth="1"/>
    <col min="4" max="4" width="16.33203125" style="20" customWidth="1"/>
    <col min="5" max="5" width="17.1640625" style="20" customWidth="1"/>
    <col min="6" max="16384" width="8.83203125" style="20"/>
  </cols>
  <sheetData>
    <row r="1" spans="1:5" s="5" customFormat="1" ht="111" customHeight="1"/>
    <row r="2" spans="1:5" s="59" customFormat="1" ht="48" customHeight="1">
      <c r="A2" s="129" t="s">
        <v>124</v>
      </c>
      <c r="B2" s="129"/>
      <c r="C2" s="129"/>
      <c r="D2" s="129"/>
      <c r="E2" s="129"/>
    </row>
    <row r="3" spans="1:5" ht="15" customHeight="1">
      <c r="A3" s="52"/>
      <c r="B3" s="53"/>
      <c r="C3" s="53"/>
      <c r="D3" s="53"/>
      <c r="E3" s="53"/>
    </row>
    <row r="4" spans="1:5" ht="20">
      <c r="A4" s="48"/>
      <c r="B4" s="48"/>
      <c r="C4" s="48"/>
      <c r="D4" s="119" t="s">
        <v>140</v>
      </c>
      <c r="E4" s="49" t="s">
        <v>3</v>
      </c>
    </row>
    <row r="5" spans="1:5" ht="28">
      <c r="A5" s="137" t="s">
        <v>59</v>
      </c>
      <c r="B5" s="24" t="s">
        <v>4</v>
      </c>
      <c r="C5" s="1" t="s">
        <v>5</v>
      </c>
      <c r="D5" s="83"/>
      <c r="E5" s="60">
        <v>80000</v>
      </c>
    </row>
    <row r="6" spans="1:5" ht="14.5">
      <c r="A6" s="137"/>
      <c r="B6" s="24" t="s">
        <v>6</v>
      </c>
      <c r="C6" s="1" t="s">
        <v>7</v>
      </c>
      <c r="D6" s="84"/>
      <c r="E6" s="60">
        <f>E5*0.6</f>
        <v>48000</v>
      </c>
    </row>
    <row r="7" spans="1:5" ht="14.5">
      <c r="A7" s="137"/>
      <c r="B7" s="24" t="s">
        <v>8</v>
      </c>
      <c r="C7" s="1" t="s">
        <v>56</v>
      </c>
      <c r="D7" s="84"/>
      <c r="E7" s="60">
        <f>E5-E6</f>
        <v>32000</v>
      </c>
    </row>
    <row r="8" spans="1:5">
      <c r="A8" s="137" t="s">
        <v>60</v>
      </c>
      <c r="B8" s="36" t="s">
        <v>9</v>
      </c>
      <c r="C8" s="37"/>
      <c r="D8" s="37"/>
      <c r="E8" s="61"/>
    </row>
    <row r="9" spans="1:5" ht="14.5">
      <c r="A9" s="137"/>
      <c r="B9" s="24" t="s">
        <v>10</v>
      </c>
      <c r="C9" s="1" t="s">
        <v>61</v>
      </c>
      <c r="D9" s="29">
        <v>0.15</v>
      </c>
      <c r="E9" s="62">
        <v>0.15</v>
      </c>
    </row>
    <row r="10" spans="1:5" ht="28">
      <c r="A10" s="137"/>
      <c r="B10" s="24" t="s">
        <v>11</v>
      </c>
      <c r="C10" s="1" t="s">
        <v>12</v>
      </c>
      <c r="D10" s="29">
        <v>0.1</v>
      </c>
      <c r="E10" s="62">
        <v>0.1</v>
      </c>
    </row>
    <row r="11" spans="1:5" ht="42">
      <c r="A11" s="137"/>
      <c r="B11" s="24" t="s">
        <v>13</v>
      </c>
      <c r="C11" s="1" t="s">
        <v>62</v>
      </c>
      <c r="D11" s="38">
        <v>0.34</v>
      </c>
      <c r="E11" s="63">
        <v>0.34</v>
      </c>
    </row>
    <row r="12" spans="1:5" ht="43.5">
      <c r="A12" s="138" t="s">
        <v>14</v>
      </c>
      <c r="B12" s="141">
        <v>1.1000000000000001</v>
      </c>
      <c r="C12" s="39" t="s">
        <v>15</v>
      </c>
      <c r="D12" s="34"/>
      <c r="E12" s="49"/>
    </row>
    <row r="13" spans="1:5" ht="14.5">
      <c r="A13" s="139"/>
      <c r="B13" s="142"/>
      <c r="C13" s="22" t="s">
        <v>16</v>
      </c>
      <c r="D13" s="40">
        <f>D5*D9</f>
        <v>0</v>
      </c>
      <c r="E13" s="64">
        <f>E5*D9</f>
        <v>12000</v>
      </c>
    </row>
    <row r="14" spans="1:5" ht="17.5">
      <c r="A14" s="139"/>
      <c r="B14" s="130" t="s">
        <v>17</v>
      </c>
      <c r="C14" s="130"/>
      <c r="D14" s="130"/>
      <c r="E14" s="131"/>
    </row>
    <row r="15" spans="1:5" ht="58">
      <c r="A15" s="139"/>
      <c r="B15" s="132">
        <v>1.2</v>
      </c>
      <c r="C15" s="41" t="s">
        <v>18</v>
      </c>
      <c r="D15" s="30"/>
      <c r="E15" s="35"/>
    </row>
    <row r="16" spans="1:5" ht="14.5">
      <c r="A16" s="139"/>
      <c r="B16" s="133"/>
      <c r="C16" s="21" t="s">
        <v>19</v>
      </c>
      <c r="D16" s="28">
        <f>(D6*D10)+(D7*D11)</f>
        <v>0</v>
      </c>
      <c r="E16" s="64">
        <f>(E6*E10)+(E7*E11)</f>
        <v>15680</v>
      </c>
    </row>
    <row r="17" spans="1:5" ht="28">
      <c r="A17" s="140"/>
      <c r="B17" s="23" t="s">
        <v>20</v>
      </c>
      <c r="C17" s="42" t="s">
        <v>21</v>
      </c>
      <c r="D17" s="24">
        <f>IF(D13=0, D16, D13)</f>
        <v>0</v>
      </c>
      <c r="E17" s="58">
        <v>15680</v>
      </c>
    </row>
    <row r="19" spans="1:5" ht="20">
      <c r="E19" s="95" t="s">
        <v>132</v>
      </c>
    </row>
    <row r="20" spans="1:5" ht="30" customHeight="1"/>
    <row r="21" spans="1:5">
      <c r="A21" s="115" t="s">
        <v>58</v>
      </c>
      <c r="B21" s="116"/>
      <c r="C21" s="117"/>
      <c r="D21" s="117"/>
      <c r="E21" s="118"/>
    </row>
    <row r="22" spans="1:5" ht="131" customHeight="1">
      <c r="A22" s="134" t="s">
        <v>139</v>
      </c>
      <c r="B22" s="135"/>
      <c r="C22" s="135"/>
      <c r="D22" s="135"/>
      <c r="E22" s="136"/>
    </row>
  </sheetData>
  <sheetProtection algorithmName="SHA-512" hashValue="KoBWdp2TH+i1LAMZ2z8x6QtsQ6OeE0ZKe2DZ6vj9fVfJT231MKQfQmp0AK9in7ANZTwd8SFp5CUKjjkE67LCTA==" saltValue="nSg2adDPYHV1ya0egZrOBQ==" spinCount="100000" sheet="1" objects="1" scenarios="1" formatCells="0" formatRows="0"/>
  <mergeCells count="8">
    <mergeCell ref="B14:E14"/>
    <mergeCell ref="B15:B16"/>
    <mergeCell ref="A22:E22"/>
    <mergeCell ref="A2:E2"/>
    <mergeCell ref="A5:A7"/>
    <mergeCell ref="A8:A11"/>
    <mergeCell ref="A12:A17"/>
    <mergeCell ref="B12:B13"/>
  </mergeCells>
  <hyperlinks>
    <hyperlink ref="E19" location="'2. Financial Cost of CKD'!A1" display="NEXT" xr:uid="{8EBDDA13-9317-C542-A9D5-8D4E83345685}"/>
  </hyperlinks>
  <pageMargins left="0.7" right="0.7" top="0.75" bottom="0.75" header="0.3" footer="0.3"/>
  <pageSetup scale="58"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9B08A-308B-4450-9230-E2A2CB66B137}">
  <sheetPr codeName="Sheet3"/>
  <dimension ref="A1:E20"/>
  <sheetViews>
    <sheetView topLeftCell="A2" zoomScaleNormal="100" workbookViewId="0">
      <selection activeCell="E10" sqref="E10"/>
    </sheetView>
  </sheetViews>
  <sheetFormatPr defaultColWidth="8.83203125" defaultRowHeight="14"/>
  <cols>
    <col min="1" max="1" width="44.1640625" style="20" customWidth="1"/>
    <col min="2" max="2" width="5.33203125" style="20" customWidth="1"/>
    <col min="3" max="3" width="53.5" style="20" customWidth="1"/>
    <col min="4" max="4" width="16.33203125" style="20" customWidth="1"/>
    <col min="5" max="5" width="17.1640625" style="20" customWidth="1"/>
    <col min="6" max="16384" width="8.83203125" style="20"/>
  </cols>
  <sheetData>
    <row r="1" spans="1:5" s="5" customFormat="1" ht="111" customHeight="1"/>
    <row r="2" spans="1:5" s="59" customFormat="1" ht="48" customHeight="1">
      <c r="A2" s="129" t="s">
        <v>125</v>
      </c>
      <c r="B2" s="129"/>
      <c r="C2" s="129"/>
      <c r="D2" s="129"/>
      <c r="E2" s="129"/>
    </row>
    <row r="3" spans="1:5" s="45" customFormat="1">
      <c r="A3" s="103"/>
      <c r="B3" s="104"/>
      <c r="C3" s="104"/>
      <c r="D3" s="105"/>
      <c r="E3" s="106"/>
    </row>
    <row r="4" spans="1:5" ht="66" customHeight="1">
      <c r="A4" s="143" t="s">
        <v>65</v>
      </c>
      <c r="B4" s="144"/>
      <c r="C4" s="144"/>
      <c r="D4" s="144"/>
      <c r="E4" s="145"/>
    </row>
    <row r="6" spans="1:5" ht="20">
      <c r="A6" s="48"/>
      <c r="B6" s="48"/>
      <c r="C6" s="48"/>
      <c r="D6" s="100" t="str">
        <f>'1. Estimate CKD Population'!D4</f>
        <v>Institution name</v>
      </c>
      <c r="E6" s="49" t="s">
        <v>3</v>
      </c>
    </row>
    <row r="7" spans="1:5">
      <c r="A7" s="138" t="s">
        <v>64</v>
      </c>
      <c r="B7" s="23" t="s">
        <v>22</v>
      </c>
      <c r="C7" s="24" t="s">
        <v>23</v>
      </c>
      <c r="D7" s="25">
        <f>'1. Estimate CKD Population'!D17*12201</f>
        <v>0</v>
      </c>
      <c r="E7" s="67">
        <f>'1. Estimate CKD Population'!E17*12201</f>
        <v>191311680</v>
      </c>
    </row>
    <row r="8" spans="1:5" ht="28">
      <c r="A8" s="140"/>
      <c r="B8" s="24" t="s">
        <v>79</v>
      </c>
      <c r="C8" s="26" t="s">
        <v>63</v>
      </c>
      <c r="D8" s="27" t="e">
        <f>D7/'1. Estimate CKD Population'!D17/12</f>
        <v>#DIV/0!</v>
      </c>
      <c r="E8" s="68">
        <f>E7/'1. Estimate CKD Population'!E17/12</f>
        <v>1016.75</v>
      </c>
    </row>
    <row r="10" spans="1:5" s="45" customFormat="1" ht="23">
      <c r="A10" s="44"/>
      <c r="E10" s="95" t="s">
        <v>132</v>
      </c>
    </row>
    <row r="11" spans="1:5" ht="30" customHeight="1"/>
    <row r="12" spans="1:5">
      <c r="A12" s="115" t="s">
        <v>58</v>
      </c>
      <c r="B12" s="116"/>
      <c r="C12" s="117"/>
      <c r="D12" s="117"/>
      <c r="E12" s="118"/>
    </row>
    <row r="13" spans="1:5" ht="39" customHeight="1">
      <c r="A13" s="146" t="s">
        <v>122</v>
      </c>
      <c r="B13" s="147"/>
      <c r="C13" s="147"/>
      <c r="D13" s="147"/>
      <c r="E13" s="148"/>
    </row>
    <row r="20" s="5" customFormat="1"/>
  </sheetData>
  <sheetProtection algorithmName="SHA-512" hashValue="Ep3sbEdmrgQM8wHvwn/ujaE+eEf/P+Pk+A/S0a4xlX9cYqAJcuohmOh0EvH6f2OgyiGVW3dhfA4VeaLSCnf+uA==" saltValue="okv7id3o5Ftb3mA1cN050A==" spinCount="100000" sheet="1" objects="1" scenarios="1"/>
  <mergeCells count="4">
    <mergeCell ref="A7:A8"/>
    <mergeCell ref="A4:E4"/>
    <mergeCell ref="A13:E13"/>
    <mergeCell ref="A2:E2"/>
  </mergeCells>
  <hyperlinks>
    <hyperlink ref="E10" location="'3. Volume of Undiagnosed CKD'!A1" display="NEXT" xr:uid="{7F26FB5B-CD84-F546-884A-5971A1C7E210}"/>
  </hyperlinks>
  <pageMargins left="0.7" right="0.7" top="0.75" bottom="0.75" header="0.3" footer="0.3"/>
  <pageSetup scale="62"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47F7F-5744-445C-947C-112AD3BB0521}">
  <sheetPr codeName="Sheet4"/>
  <dimension ref="A1:E17"/>
  <sheetViews>
    <sheetView topLeftCell="A6" zoomScaleNormal="100" workbookViewId="0">
      <selection activeCell="A6" sqref="A6:A10"/>
    </sheetView>
  </sheetViews>
  <sheetFormatPr defaultColWidth="8.83203125" defaultRowHeight="14"/>
  <cols>
    <col min="1" max="1" width="44.1640625" style="20" customWidth="1"/>
    <col min="2" max="2" width="5.33203125" style="20" customWidth="1"/>
    <col min="3" max="3" width="53.5" style="20" customWidth="1"/>
    <col min="4" max="4" width="16.33203125" style="20" customWidth="1"/>
    <col min="5" max="5" width="17.1640625" style="20" customWidth="1"/>
    <col min="6" max="16384" width="8.83203125" style="20"/>
  </cols>
  <sheetData>
    <row r="1" spans="1:5" s="5" customFormat="1" ht="111" customHeight="1"/>
    <row r="2" spans="1:5" s="59" customFormat="1" ht="48" customHeight="1">
      <c r="A2" s="129" t="s">
        <v>126</v>
      </c>
      <c r="B2" s="129"/>
      <c r="C2" s="129"/>
      <c r="D2" s="129"/>
      <c r="E2" s="129"/>
    </row>
    <row r="3" spans="1:5" ht="93" customHeight="1">
      <c r="A3" s="149" t="s">
        <v>77</v>
      </c>
      <c r="B3" s="150"/>
      <c r="C3" s="150"/>
      <c r="D3" s="150"/>
      <c r="E3" s="151"/>
    </row>
    <row r="4" spans="1:5" ht="15" customHeight="1">
      <c r="A4" s="52"/>
      <c r="B4" s="53"/>
      <c r="C4" s="53"/>
      <c r="D4" s="53"/>
      <c r="E4" s="53"/>
    </row>
    <row r="5" spans="1:5" ht="20">
      <c r="A5" s="48"/>
      <c r="B5" s="48"/>
      <c r="C5" s="48"/>
      <c r="D5" s="100" t="str">
        <f>'1. Estimate CKD Population'!D4</f>
        <v>Institution name</v>
      </c>
      <c r="E5" s="49" t="s">
        <v>3</v>
      </c>
    </row>
    <row r="6" spans="1:5" ht="56">
      <c r="A6" s="138" t="s">
        <v>24</v>
      </c>
      <c r="B6" s="24" t="s">
        <v>25</v>
      </c>
      <c r="C6" s="218" t="s">
        <v>148</v>
      </c>
      <c r="D6" s="185"/>
      <c r="E6" s="69">
        <v>0.71</v>
      </c>
    </row>
    <row r="7" spans="1:5" ht="42">
      <c r="A7" s="139"/>
      <c r="B7" s="24" t="s">
        <v>26</v>
      </c>
      <c r="C7" s="1" t="s">
        <v>146</v>
      </c>
      <c r="D7" s="83"/>
      <c r="E7" s="70">
        <v>0.85</v>
      </c>
    </row>
    <row r="8" spans="1:5" ht="28">
      <c r="A8" s="139"/>
      <c r="B8" s="24" t="s">
        <v>27</v>
      </c>
      <c r="C8" s="217" t="s">
        <v>149</v>
      </c>
      <c r="D8" s="83"/>
      <c r="E8" s="191">
        <v>0.52700000000000002</v>
      </c>
    </row>
    <row r="9" spans="1:5" ht="15" customHeight="1">
      <c r="A9" s="139"/>
      <c r="B9" s="155" t="s">
        <v>28</v>
      </c>
      <c r="C9" s="194" t="s">
        <v>147</v>
      </c>
      <c r="D9" s="197">
        <v>0.88</v>
      </c>
      <c r="E9" s="195">
        <v>0.88</v>
      </c>
    </row>
    <row r="10" spans="1:5" ht="28.5" customHeight="1">
      <c r="A10" s="139"/>
      <c r="B10" s="156"/>
      <c r="C10" s="139"/>
      <c r="D10" s="198"/>
      <c r="E10" s="196"/>
    </row>
    <row r="11" spans="1:5" ht="28">
      <c r="A11" s="138" t="s">
        <v>29</v>
      </c>
      <c r="B11" s="31" t="s">
        <v>30</v>
      </c>
      <c r="C11" s="32" t="s">
        <v>81</v>
      </c>
      <c r="D11" s="85"/>
      <c r="E11" s="71">
        <v>0.85</v>
      </c>
    </row>
    <row r="12" spans="1:5" ht="36.5" customHeight="1">
      <c r="A12" s="140"/>
      <c r="B12" s="33" t="s">
        <v>31</v>
      </c>
      <c r="C12" s="21" t="s">
        <v>82</v>
      </c>
      <c r="D12" s="193">
        <f>'1. Estimate CKD Population'!D17*D11</f>
        <v>0</v>
      </c>
      <c r="E12" s="192">
        <f>'1. Estimate CKD Population'!E17*E11</f>
        <v>13328</v>
      </c>
    </row>
    <row r="14" spans="1:5" ht="20">
      <c r="E14" s="95" t="s">
        <v>132</v>
      </c>
    </row>
    <row r="15" spans="1:5" ht="30" customHeight="1"/>
    <row r="16" spans="1:5" s="5" customFormat="1">
      <c r="A16" s="152" t="s">
        <v>135</v>
      </c>
      <c r="B16" s="153"/>
      <c r="C16" s="153"/>
      <c r="D16" s="153"/>
      <c r="E16" s="154"/>
    </row>
    <row r="17" spans="1:5" ht="196" customHeight="1">
      <c r="A17" s="134" t="s">
        <v>136</v>
      </c>
      <c r="B17" s="135"/>
      <c r="C17" s="135"/>
      <c r="D17" s="135"/>
      <c r="E17" s="136"/>
    </row>
  </sheetData>
  <sheetProtection algorithmName="SHA-512" hashValue="rE6O6OD3xUZyEKtv2Io5psOLCnsbCLEitaRps7NifG5KSqf4ip/Kfxi0dIlRHiG92TuZKBa8LSiX/h2mu/eUwQ==" saltValue="UA4WH8te6mgbKBmkFFUwIA==" spinCount="100000" sheet="1" objects="1" scenarios="1"/>
  <mergeCells count="10">
    <mergeCell ref="E9:E10"/>
    <mergeCell ref="A2:E2"/>
    <mergeCell ref="A3:E3"/>
    <mergeCell ref="A16:E16"/>
    <mergeCell ref="A17:E17"/>
    <mergeCell ref="A11:A12"/>
    <mergeCell ref="A6:A10"/>
    <mergeCell ref="B9:B10"/>
    <mergeCell ref="C9:C10"/>
    <mergeCell ref="D9:D10"/>
  </mergeCells>
  <hyperlinks>
    <hyperlink ref="E14" location="'4. Impacts of underdiagnosis'!A1" display="NEXT" xr:uid="{C7C0324C-3F3C-8347-B08E-8A361A2DA760}"/>
    <hyperlink ref="C6" r:id="rId1" xr:uid="{5DEFEB1B-F460-4844-9B19-242505DAAB72}"/>
    <hyperlink ref="C8" r:id="rId2" xr:uid="{9574399F-B901-49EC-ABFF-2B348E6C64B8}"/>
  </hyperlinks>
  <pageMargins left="0.7" right="0.7" top="0.75" bottom="0.75" header="0.3" footer="0.3"/>
  <pageSetup scale="62" orientation="portrait" horizontalDpi="0" verticalDpi="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56F86-BE5F-4191-95A7-ECC85999BA86}">
  <sheetPr codeName="Sheet5"/>
  <dimension ref="A1:E17"/>
  <sheetViews>
    <sheetView topLeftCell="A3" zoomScaleNormal="100" workbookViewId="0">
      <selection activeCell="D8" sqref="D8"/>
    </sheetView>
  </sheetViews>
  <sheetFormatPr defaultColWidth="8.83203125" defaultRowHeight="14"/>
  <cols>
    <col min="1" max="1" width="44.1640625" style="20" customWidth="1"/>
    <col min="2" max="2" width="5.33203125" style="20" customWidth="1"/>
    <col min="3" max="3" width="53.5" style="20" customWidth="1"/>
    <col min="4" max="4" width="16.33203125" style="20" customWidth="1"/>
    <col min="5" max="5" width="17.1640625" style="20" customWidth="1"/>
    <col min="6" max="16384" width="8.83203125" style="20"/>
  </cols>
  <sheetData>
    <row r="1" spans="1:5" s="5" customFormat="1" ht="111" customHeight="1"/>
    <row r="2" spans="1:5" s="59" customFormat="1" ht="48" customHeight="1">
      <c r="A2" s="129" t="s">
        <v>129</v>
      </c>
      <c r="B2" s="129"/>
      <c r="C2" s="129"/>
      <c r="D2" s="129"/>
      <c r="E2" s="129"/>
    </row>
    <row r="3" spans="1:5" s="107" customFormat="1" ht="61.5" customHeight="1">
      <c r="A3" s="157" t="s">
        <v>66</v>
      </c>
      <c r="B3" s="157"/>
      <c r="C3" s="157"/>
      <c r="D3" s="157"/>
      <c r="E3" s="157"/>
    </row>
    <row r="4" spans="1:5" ht="13" customHeight="1">
      <c r="A4" s="101"/>
      <c r="B4" s="101"/>
      <c r="C4" s="101"/>
      <c r="D4" s="101"/>
      <c r="E4" s="101"/>
    </row>
    <row r="5" spans="1:5" ht="20">
      <c r="A5" s="48"/>
      <c r="B5" s="48"/>
      <c r="C5" s="48"/>
      <c r="D5" s="113" t="str">
        <f>'1. Estimate CKD Population'!D4</f>
        <v>Institution name</v>
      </c>
      <c r="E5" s="58" t="s">
        <v>3</v>
      </c>
    </row>
    <row r="6" spans="1:5" ht="70">
      <c r="A6" s="1" t="s">
        <v>75</v>
      </c>
      <c r="B6" s="24" t="s">
        <v>32</v>
      </c>
      <c r="C6" s="1" t="s">
        <v>98</v>
      </c>
      <c r="D6" s="199">
        <f>'3. Volume of Undiagnosed CKD'!D12*12201</f>
        <v>0</v>
      </c>
      <c r="E6" s="112" cm="1">
        <f t="array" ref="E6">'3. Volume of Undiagnosed CKD'!E12:E12*12201</f>
        <v>162614928</v>
      </c>
    </row>
    <row r="7" spans="1:5" ht="16" customHeight="1">
      <c r="A7" s="138" t="s">
        <v>76</v>
      </c>
      <c r="B7" s="34"/>
      <c r="C7" s="46" t="s">
        <v>99</v>
      </c>
      <c r="D7" s="47"/>
      <c r="E7" s="49"/>
    </row>
    <row r="8" spans="1:5" ht="14.5">
      <c r="A8" s="140"/>
      <c r="B8" s="28" t="s">
        <v>37</v>
      </c>
      <c r="C8" s="21" t="s">
        <v>83</v>
      </c>
      <c r="D8" s="200">
        <f>D6-('3. Volume of Undiagnosed CKD'!D12*5631)</f>
        <v>0</v>
      </c>
      <c r="E8" s="72" cm="1">
        <f t="array" ref="E8">E6-('3. Volume of Undiagnosed CKD'!E12:E12*5631)</f>
        <v>87564960</v>
      </c>
    </row>
    <row r="10" spans="1:5" ht="23">
      <c r="A10" s="43"/>
      <c r="E10" s="95" t="s">
        <v>132</v>
      </c>
    </row>
    <row r="11" spans="1:5" ht="30" customHeight="1"/>
    <row r="12" spans="1:5" s="5" customFormat="1">
      <c r="A12" s="152" t="s">
        <v>135</v>
      </c>
      <c r="B12" s="153"/>
      <c r="C12" s="153"/>
      <c r="D12" s="153"/>
      <c r="E12" s="154"/>
    </row>
    <row r="13" spans="1:5" ht="97" customHeight="1">
      <c r="A13" s="134" t="s">
        <v>137</v>
      </c>
      <c r="B13" s="135"/>
      <c r="C13" s="135"/>
      <c r="D13" s="135"/>
      <c r="E13" s="136"/>
    </row>
    <row r="17" s="5" customFormat="1"/>
  </sheetData>
  <sheetProtection algorithmName="SHA-512" hashValue="Ph49jskJhUhyaaBkf6ay6l2IFSCFrX4owEp2jfXKZX5EtleWH07M2cmaGMleUvQfAaMxBwIAbY/O7J+soOyvLQ==" saltValue="lEVK1l4+OyGhC+b/VI3dSg==" spinCount="100000" sheet="1" objects="1" scenarios="1"/>
  <mergeCells count="5">
    <mergeCell ref="A3:E3"/>
    <mergeCell ref="A7:A8"/>
    <mergeCell ref="A2:E2"/>
    <mergeCell ref="A12:E12"/>
    <mergeCell ref="A13:E13"/>
  </mergeCells>
  <hyperlinks>
    <hyperlink ref="E10" location="'5. Set Targets for Improvements'!A1" display="NEXT" xr:uid="{AA5B745F-215A-C545-9650-DBEDB5564FA1}"/>
  </hyperlinks>
  <pageMargins left="0.7" right="0.7" top="0.75" bottom="0.75" header="0.3" footer="0.3"/>
  <pageSetup scale="62"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0D202-4CC6-45F3-8F21-7E3D6BD2C1E3}">
  <sheetPr codeName="Sheet6"/>
  <dimension ref="A1:E17"/>
  <sheetViews>
    <sheetView topLeftCell="A3" zoomScaleNormal="100" workbookViewId="0">
      <selection activeCell="D10" sqref="D10"/>
    </sheetView>
  </sheetViews>
  <sheetFormatPr defaultColWidth="8.83203125" defaultRowHeight="14"/>
  <cols>
    <col min="1" max="1" width="44.1640625" style="5" customWidth="1"/>
    <col min="2" max="2" width="5.33203125" style="5" customWidth="1"/>
    <col min="3" max="3" width="53.5" style="5" customWidth="1"/>
    <col min="4" max="4" width="16.33203125" style="5" customWidth="1"/>
    <col min="5" max="5" width="17.1640625" style="5" customWidth="1"/>
    <col min="6" max="16384" width="8.83203125" style="5"/>
  </cols>
  <sheetData>
    <row r="1" spans="1:5" ht="111" customHeight="1"/>
    <row r="2" spans="1:5" s="59" customFormat="1" ht="48" customHeight="1">
      <c r="A2" s="129" t="s">
        <v>128</v>
      </c>
      <c r="B2" s="129"/>
      <c r="C2" s="129"/>
      <c r="D2" s="129"/>
      <c r="E2" s="129"/>
    </row>
    <row r="3" spans="1:5" s="59" customFormat="1" ht="17" customHeight="1">
      <c r="A3" s="102"/>
      <c r="B3" s="102"/>
      <c r="C3" s="102"/>
      <c r="D3" s="102"/>
      <c r="E3" s="102"/>
    </row>
    <row r="4" spans="1:5" ht="18">
      <c r="A4" s="50"/>
      <c r="B4" s="51"/>
      <c r="C4" s="51"/>
      <c r="D4" s="110" t="str">
        <f>'1. Estimate CKD Population'!D4</f>
        <v>Institution name</v>
      </c>
      <c r="E4" s="111" t="s">
        <v>3</v>
      </c>
    </row>
    <row r="5" spans="1:5" ht="15.5">
      <c r="A5" s="161" t="s">
        <v>67</v>
      </c>
      <c r="B5" s="162"/>
      <c r="C5" s="162"/>
      <c r="D5" s="162"/>
      <c r="E5" s="163"/>
    </row>
    <row r="6" spans="1:5" ht="25" customHeight="1">
      <c r="A6" s="164" t="s">
        <v>116</v>
      </c>
      <c r="B6" s="171" t="s">
        <v>33</v>
      </c>
      <c r="C6" s="171"/>
      <c r="D6" s="171"/>
      <c r="E6" s="171"/>
    </row>
    <row r="7" spans="1:5" ht="28">
      <c r="A7" s="165"/>
      <c r="B7" s="167" t="s">
        <v>34</v>
      </c>
      <c r="C7" s="2" t="s">
        <v>117</v>
      </c>
      <c r="D7" s="56">
        <f>1-'3. Volume of Undiagnosed CKD'!D11</f>
        <v>1</v>
      </c>
      <c r="E7" s="169">
        <f>15%*1.25</f>
        <v>0.1875</v>
      </c>
    </row>
    <row r="8" spans="1:5">
      <c r="A8" s="165"/>
      <c r="B8" s="168"/>
      <c r="C8" s="2" t="s">
        <v>100</v>
      </c>
      <c r="D8" s="7">
        <f>D7*1.25</f>
        <v>1.25</v>
      </c>
      <c r="E8" s="170"/>
    </row>
    <row r="9" spans="1:5" ht="28">
      <c r="A9" s="165"/>
      <c r="B9" s="6" t="s">
        <v>35</v>
      </c>
      <c r="C9" s="8" t="s">
        <v>36</v>
      </c>
      <c r="D9" s="73">
        <v>0.7</v>
      </c>
      <c r="E9" s="81">
        <v>0.7</v>
      </c>
    </row>
    <row r="10" spans="1:5" ht="28">
      <c r="A10" s="166"/>
      <c r="B10" s="6" t="s">
        <v>39</v>
      </c>
      <c r="C10" s="9" t="s">
        <v>38</v>
      </c>
      <c r="D10" s="86"/>
      <c r="E10" s="81">
        <v>0.19</v>
      </c>
    </row>
    <row r="11" spans="1:5" ht="42">
      <c r="A11" s="8" t="s">
        <v>74</v>
      </c>
      <c r="B11" s="6" t="s">
        <v>70</v>
      </c>
      <c r="C11" s="8" t="s">
        <v>92</v>
      </c>
      <c r="D11" s="6">
        <f>'1. Estimate CKD Population'!D17*D10</f>
        <v>0</v>
      </c>
      <c r="E11" s="82">
        <f>'1. Estimate CKD Population'!E17*E10</f>
        <v>2979.2</v>
      </c>
    </row>
    <row r="12" spans="1:5" s="20" customFormat="1"/>
    <row r="13" spans="1:5" ht="23">
      <c r="A13" s="54"/>
      <c r="E13" s="95" t="s">
        <v>132</v>
      </c>
    </row>
    <row r="14" spans="1:5" s="20" customFormat="1" ht="30" customHeight="1"/>
    <row r="15" spans="1:5">
      <c r="A15" s="152" t="s">
        <v>135</v>
      </c>
      <c r="B15" s="153"/>
      <c r="C15" s="153"/>
      <c r="D15" s="153"/>
      <c r="E15" s="154"/>
    </row>
    <row r="16" spans="1:5" ht="45" customHeight="1">
      <c r="A16" s="158" t="s">
        <v>138</v>
      </c>
      <c r="B16" s="159"/>
      <c r="C16" s="159"/>
      <c r="D16" s="159"/>
      <c r="E16" s="160"/>
    </row>
    <row r="17" spans="1:2">
      <c r="A17" s="55"/>
      <c r="B17" s="55"/>
    </row>
  </sheetData>
  <sheetProtection algorithmName="SHA-512" hashValue="ZAHIUa2P2g7i+iQP2CKHRJlYlXnN/DQ4O3lbhUg1Ensid0JySevTPS4vh3Nm/orFy/JdIHrBlQesF8/cQm0+6g==" saltValue="AY1qeOWAmqvhScTBBE36tQ==" spinCount="100000" sheet="1" objects="1" scenarios="1"/>
  <mergeCells count="8">
    <mergeCell ref="A16:E16"/>
    <mergeCell ref="A2:E2"/>
    <mergeCell ref="A5:E5"/>
    <mergeCell ref="A6:A10"/>
    <mergeCell ref="B7:B8"/>
    <mergeCell ref="E7:E8"/>
    <mergeCell ref="B6:E6"/>
    <mergeCell ref="A15:E15"/>
  </mergeCells>
  <hyperlinks>
    <hyperlink ref="E13" location="'6.1 ROI- Basic CKD Care'!A1" display="NEXT" xr:uid="{B40E6170-9C02-0F46-80B0-81F754A42586}"/>
  </hyperlinks>
  <pageMargins left="0.7" right="0.7" top="0.75" bottom="0.75" header="0.3" footer="0.3"/>
  <pageSetup scale="62"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271DD-1728-4F9D-8BF1-D1B1D79470C1}">
  <sheetPr codeName="Sheet7"/>
  <dimension ref="A1:E21"/>
  <sheetViews>
    <sheetView topLeftCell="A13" zoomScaleNormal="100" workbookViewId="0">
      <selection activeCell="D9" sqref="D9"/>
    </sheetView>
  </sheetViews>
  <sheetFormatPr defaultColWidth="8.83203125" defaultRowHeight="14"/>
  <cols>
    <col min="1" max="1" width="44.1640625" style="5" customWidth="1"/>
    <col min="2" max="2" width="5.33203125" style="5" customWidth="1"/>
    <col min="3" max="3" width="53.5" style="5" customWidth="1"/>
    <col min="4" max="4" width="16.33203125" style="5" customWidth="1"/>
    <col min="5" max="5" width="17.1640625" style="5" customWidth="1"/>
    <col min="6" max="16384" width="8.83203125" style="5"/>
  </cols>
  <sheetData>
    <row r="1" spans="1:5" ht="111" customHeight="1"/>
    <row r="2" spans="1:5" s="59" customFormat="1" ht="48" customHeight="1">
      <c r="A2" s="129" t="s">
        <v>127</v>
      </c>
      <c r="B2" s="129"/>
      <c r="C2" s="129"/>
      <c r="D2" s="129"/>
      <c r="E2" s="129"/>
    </row>
    <row r="3" spans="1:5" ht="34" customHeight="1">
      <c r="A3" s="176" t="s">
        <v>130</v>
      </c>
      <c r="B3" s="176"/>
      <c r="C3" s="176"/>
      <c r="D3" s="176"/>
      <c r="E3" s="176"/>
    </row>
    <row r="4" spans="1:5" ht="88" customHeight="1">
      <c r="A4" s="174" t="s">
        <v>118</v>
      </c>
      <c r="B4" s="175"/>
      <c r="C4" s="175"/>
      <c r="D4" s="175"/>
      <c r="E4" s="175"/>
    </row>
    <row r="5" spans="1:5" ht="18" customHeight="1">
      <c r="A5" s="108"/>
      <c r="B5" s="109"/>
      <c r="C5" s="109"/>
      <c r="D5" s="109"/>
      <c r="E5" s="109"/>
    </row>
    <row r="6" spans="1:5" ht="18">
      <c r="A6" s="50"/>
      <c r="B6" s="51"/>
      <c r="C6" s="51"/>
      <c r="D6" s="110" t="str">
        <f>'1. Estimate CKD Population'!D4</f>
        <v>Institution name</v>
      </c>
      <c r="E6" s="111" t="s">
        <v>3</v>
      </c>
    </row>
    <row r="7" spans="1:5" ht="42">
      <c r="A7" s="177" t="s">
        <v>73</v>
      </c>
      <c r="B7" s="6" t="s">
        <v>40</v>
      </c>
      <c r="C7" s="8" t="s">
        <v>41</v>
      </c>
      <c r="D7" s="79">
        <v>0.1</v>
      </c>
      <c r="E7" s="74">
        <v>0.1</v>
      </c>
    </row>
    <row r="8" spans="1:5" ht="42">
      <c r="A8" s="178"/>
      <c r="B8" s="11" t="s">
        <v>42</v>
      </c>
      <c r="C8" s="8" t="s">
        <v>43</v>
      </c>
      <c r="D8" s="79">
        <v>0.25</v>
      </c>
      <c r="E8" s="74">
        <v>0.25</v>
      </c>
    </row>
    <row r="9" spans="1:5" ht="28">
      <c r="A9" s="178"/>
      <c r="B9" s="6" t="s">
        <v>44</v>
      </c>
      <c r="C9" s="8" t="s">
        <v>94</v>
      </c>
      <c r="D9" s="87"/>
      <c r="E9" s="75">
        <v>0.25</v>
      </c>
    </row>
    <row r="10" spans="1:5" ht="42">
      <c r="A10" s="179"/>
      <c r="B10" s="11" t="s">
        <v>45</v>
      </c>
      <c r="C10" s="12" t="s">
        <v>93</v>
      </c>
      <c r="D10" s="80">
        <f>'5. Set Targets for Improvements'!D11*(1-D9)</f>
        <v>0</v>
      </c>
      <c r="E10" s="76">
        <f>'5. Set Targets for Improvements'!E11*(1-E9)</f>
        <v>2234.3999999999996</v>
      </c>
    </row>
    <row r="11" spans="1:5" ht="56">
      <c r="A11" s="8" t="s">
        <v>68</v>
      </c>
      <c r="B11" s="6" t="s">
        <v>46</v>
      </c>
      <c r="C11" s="8" t="s">
        <v>95</v>
      </c>
      <c r="D11" s="201">
        <f>D10*12201</f>
        <v>0</v>
      </c>
      <c r="E11" s="77">
        <f>E10*12201</f>
        <v>27261914.399999995</v>
      </c>
    </row>
    <row r="12" spans="1:5" ht="42">
      <c r="A12" s="180" t="s">
        <v>119</v>
      </c>
      <c r="B12" s="6" t="s">
        <v>47</v>
      </c>
      <c r="C12" s="8" t="s">
        <v>96</v>
      </c>
      <c r="D12" s="201">
        <f>D11*0.83</f>
        <v>0</v>
      </c>
      <c r="E12" s="77">
        <f>E11*0.83</f>
        <v>22627388.951999996</v>
      </c>
    </row>
    <row r="13" spans="1:5" ht="109" customHeight="1">
      <c r="A13" s="179"/>
      <c r="B13" s="6" t="s">
        <v>84</v>
      </c>
      <c r="C13" s="9" t="s">
        <v>97</v>
      </c>
      <c r="D13" s="203">
        <f>D11-D12</f>
        <v>0</v>
      </c>
      <c r="E13" s="202">
        <f>E11-E12</f>
        <v>4634525.4479999989</v>
      </c>
    </row>
    <row r="14" spans="1:5" ht="14.5">
      <c r="A14" s="177" t="s">
        <v>69</v>
      </c>
      <c r="B14" s="6" t="s">
        <v>85</v>
      </c>
      <c r="C14" s="8" t="s">
        <v>120</v>
      </c>
      <c r="D14" s="204" t="e">
        <f>(D11/D10)/12</f>
        <v>#DIV/0!</v>
      </c>
      <c r="E14" s="78">
        <f>(E11/E10)/12</f>
        <v>1016.75</v>
      </c>
    </row>
    <row r="15" spans="1:5" ht="14.5">
      <c r="A15" s="178"/>
      <c r="B15" s="6" t="s">
        <v>86</v>
      </c>
      <c r="C15" s="6" t="s">
        <v>101</v>
      </c>
      <c r="D15" s="204" t="e">
        <f>(D12/D10)/12</f>
        <v>#DIV/0!</v>
      </c>
      <c r="E15" s="77">
        <f>(E12/E10)/12</f>
        <v>843.90250000000003</v>
      </c>
    </row>
    <row r="16" spans="1:5">
      <c r="A16" s="179"/>
      <c r="B16" s="57" t="s">
        <v>87</v>
      </c>
      <c r="C16" s="9" t="s">
        <v>102</v>
      </c>
      <c r="D16" s="205" t="e">
        <f>D14-D15</f>
        <v>#DIV/0!</v>
      </c>
      <c r="E16" s="206">
        <f>E14-E15</f>
        <v>172.84749999999997</v>
      </c>
    </row>
    <row r="17" spans="1:5" s="20" customFormat="1"/>
    <row r="18" spans="1:5" ht="20">
      <c r="E18" s="96" t="s">
        <v>132</v>
      </c>
    </row>
    <row r="19" spans="1:5" s="20" customFormat="1" ht="30" customHeight="1"/>
    <row r="20" spans="1:5">
      <c r="A20" s="152" t="s">
        <v>135</v>
      </c>
      <c r="B20" s="153"/>
      <c r="C20" s="153"/>
      <c r="D20" s="153"/>
      <c r="E20" s="154"/>
    </row>
    <row r="21" spans="1:5" ht="184" customHeight="1">
      <c r="A21" s="134" t="s">
        <v>133</v>
      </c>
      <c r="B21" s="172"/>
      <c r="C21" s="172"/>
      <c r="D21" s="172"/>
      <c r="E21" s="173"/>
    </row>
  </sheetData>
  <sheetProtection algorithmName="SHA-512" hashValue="+GT/YPhwRWK7cdw/lTrn8QhonqpXU8CdUd2lYEnQxudMZM45gfW3k3mk6SF3q07p+SI3YU+X31ZJ4DwXRJip8A==" saltValue="AhW1UEbG+kA6CGmg4ur0ww==" spinCount="100000" sheet="1" objects="1" scenarios="1"/>
  <mergeCells count="8">
    <mergeCell ref="A21:E21"/>
    <mergeCell ref="A4:E4"/>
    <mergeCell ref="A3:E3"/>
    <mergeCell ref="A2:E2"/>
    <mergeCell ref="A14:A16"/>
    <mergeCell ref="A7:A10"/>
    <mergeCell ref="A12:A13"/>
    <mergeCell ref="A20:E20"/>
  </mergeCells>
  <hyperlinks>
    <hyperlink ref="E18" location="'6.2 ROI-Hospitalizations'!A1" display="NEXT" xr:uid="{44BE4AB4-9B09-7046-969D-F6D1DEC0F776}"/>
  </hyperlinks>
  <pageMargins left="0.7" right="0.7" top="0.75" bottom="0.75" header="0.3" footer="0.3"/>
  <pageSetup scale="62" orientation="portrait" horizontalDpi="0" verticalDpi="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EB5C-ED41-44D6-B0B7-CE6620C17A4F}">
  <sheetPr codeName="Sheet8"/>
  <dimension ref="A1:F19"/>
  <sheetViews>
    <sheetView topLeftCell="A3" zoomScaleNormal="100" workbookViewId="0">
      <selection activeCell="D5" sqref="D5"/>
    </sheetView>
  </sheetViews>
  <sheetFormatPr defaultColWidth="8.83203125" defaultRowHeight="14"/>
  <cols>
    <col min="1" max="1" width="44.1640625" style="5" customWidth="1"/>
    <col min="2" max="2" width="5.33203125" style="5" customWidth="1"/>
    <col min="3" max="3" width="53.5" style="5" customWidth="1"/>
    <col min="4" max="4" width="16.33203125" style="5" customWidth="1"/>
    <col min="5" max="5" width="17.1640625" style="5" customWidth="1"/>
    <col min="6" max="16384" width="8.83203125" style="5"/>
  </cols>
  <sheetData>
    <row r="1" spans="1:6" ht="111" customHeight="1"/>
    <row r="2" spans="1:6" s="59" customFormat="1" ht="48" customHeight="1">
      <c r="A2" s="129" t="s">
        <v>127</v>
      </c>
      <c r="B2" s="129"/>
      <c r="C2" s="129"/>
      <c r="D2" s="129"/>
      <c r="E2" s="129"/>
    </row>
    <row r="3" spans="1:6" ht="34" customHeight="1">
      <c r="A3" s="176" t="s">
        <v>131</v>
      </c>
      <c r="B3" s="176"/>
      <c r="C3" s="176"/>
      <c r="D3" s="176"/>
      <c r="E3" s="176"/>
    </row>
    <row r="4" spans="1:6" ht="18">
      <c r="A4" s="50"/>
      <c r="B4" s="51"/>
      <c r="C4" s="51"/>
      <c r="D4" s="110" t="str">
        <f>'1. Estimate CKD Population'!D4</f>
        <v>Institution name</v>
      </c>
      <c r="E4" s="111" t="s">
        <v>3</v>
      </c>
    </row>
    <row r="5" spans="1:6" ht="28">
      <c r="A5" s="177" t="s">
        <v>80</v>
      </c>
      <c r="B5" s="2" t="s">
        <v>50</v>
      </c>
      <c r="C5" s="4" t="s">
        <v>107</v>
      </c>
      <c r="D5" s="88"/>
      <c r="E5" s="90">
        <v>363</v>
      </c>
    </row>
    <row r="6" spans="1:6" ht="131" customHeight="1">
      <c r="A6" s="179"/>
      <c r="B6" s="8" t="s">
        <v>51</v>
      </c>
      <c r="C6" s="15" t="s">
        <v>108</v>
      </c>
      <c r="D6" s="89"/>
      <c r="E6" s="90">
        <v>249</v>
      </c>
    </row>
    <row r="7" spans="1:6" ht="42">
      <c r="A7" s="178" t="s">
        <v>109</v>
      </c>
      <c r="B7" s="8" t="s">
        <v>88</v>
      </c>
      <c r="C7" s="8" t="s">
        <v>106</v>
      </c>
      <c r="D7" s="216">
        <f>'6.1 ROI- Basic CKD Care'!D10*0.33</f>
        <v>0</v>
      </c>
      <c r="E7" s="91">
        <f>'6.1 ROI- Basic CKD Care'!E10*0.33</f>
        <v>737.35199999999986</v>
      </c>
      <c r="F7" s="3"/>
    </row>
    <row r="8" spans="1:6" ht="28">
      <c r="A8" s="179"/>
      <c r="B8" s="6" t="s">
        <v>89</v>
      </c>
      <c r="C8" s="15" t="s">
        <v>110</v>
      </c>
      <c r="D8" s="80">
        <f>D7*(D5/1000)</f>
        <v>0</v>
      </c>
      <c r="E8" s="76">
        <f>E7*(E5/1000)</f>
        <v>267.65877599999993</v>
      </c>
      <c r="F8" s="3"/>
    </row>
    <row r="9" spans="1:6" ht="28">
      <c r="A9" s="177" t="s">
        <v>111</v>
      </c>
      <c r="B9" s="11" t="s">
        <v>90</v>
      </c>
      <c r="C9" s="15" t="s">
        <v>112</v>
      </c>
      <c r="D9" s="201">
        <f>D8*15000</f>
        <v>0</v>
      </c>
      <c r="E9" s="215">
        <f>E8*15000</f>
        <v>4014881.6399999992</v>
      </c>
    </row>
    <row r="10" spans="1:6" ht="28">
      <c r="A10" s="178"/>
      <c r="B10" s="14" t="s">
        <v>48</v>
      </c>
      <c r="C10" s="16" t="s">
        <v>113</v>
      </c>
      <c r="D10" s="214">
        <f>(D6/1000)*D7</f>
        <v>0</v>
      </c>
      <c r="E10" s="92">
        <f>((E6/1000)*E7)</f>
        <v>183.60064799999998</v>
      </c>
      <c r="F10" s="3"/>
    </row>
    <row r="11" spans="1:6" ht="42">
      <c r="A11" s="179"/>
      <c r="B11" s="11" t="s">
        <v>49</v>
      </c>
      <c r="C11" s="15" t="s">
        <v>114</v>
      </c>
      <c r="D11" s="201">
        <f>D10*15000</f>
        <v>0</v>
      </c>
      <c r="E11" s="213">
        <f>E10*15000</f>
        <v>2754009.7199999997</v>
      </c>
    </row>
    <row r="12" spans="1:6" ht="42">
      <c r="A12" s="184" t="s">
        <v>115</v>
      </c>
      <c r="B12" s="11" t="s">
        <v>52</v>
      </c>
      <c r="C12" s="8" t="s">
        <v>103</v>
      </c>
      <c r="D12" s="211">
        <f>D9-D11</f>
        <v>0</v>
      </c>
      <c r="E12" s="212">
        <f>E9-E11</f>
        <v>1260871.9199999995</v>
      </c>
      <c r="F12" s="3"/>
    </row>
    <row r="13" spans="1:6" ht="42" customHeight="1">
      <c r="A13" s="184"/>
      <c r="B13" s="13" t="s">
        <v>54</v>
      </c>
      <c r="C13" s="17" t="s">
        <v>104</v>
      </c>
      <c r="D13" s="210">
        <f>D8-D10</f>
        <v>0</v>
      </c>
      <c r="E13" s="93">
        <f>E8-E10</f>
        <v>84.058127999999954</v>
      </c>
    </row>
    <row r="14" spans="1:6" ht="48" customHeight="1">
      <c r="A14" s="8" t="s">
        <v>53</v>
      </c>
      <c r="B14" s="13" t="s">
        <v>57</v>
      </c>
      <c r="C14" s="17" t="s">
        <v>105</v>
      </c>
      <c r="D14" s="207">
        <f>D13*15000</f>
        <v>0</v>
      </c>
      <c r="E14" s="209">
        <f>E13*15000</f>
        <v>1260871.9199999992</v>
      </c>
    </row>
    <row r="15" spans="1:6" ht="46" customHeight="1">
      <c r="A15" s="18" t="s">
        <v>72</v>
      </c>
      <c r="B15" s="13" t="s">
        <v>91</v>
      </c>
      <c r="C15" s="17" t="s">
        <v>71</v>
      </c>
      <c r="D15" s="207" t="e">
        <f>(D14/D7)/12</f>
        <v>#DIV/0!</v>
      </c>
      <c r="E15" s="208">
        <f>(E14/E7)/12</f>
        <v>142.49999999999994</v>
      </c>
    </row>
    <row r="16" spans="1:6" s="20" customFormat="1"/>
    <row r="17" spans="1:5" s="20" customFormat="1" ht="30" customHeight="1"/>
    <row r="18" spans="1:5">
      <c r="A18" s="152" t="s">
        <v>135</v>
      </c>
      <c r="B18" s="153"/>
      <c r="C18" s="153"/>
      <c r="D18" s="153"/>
      <c r="E18" s="154"/>
    </row>
    <row r="19" spans="1:5" ht="96" customHeight="1">
      <c r="A19" s="181" t="s">
        <v>134</v>
      </c>
      <c r="B19" s="182"/>
      <c r="C19" s="182"/>
      <c r="D19" s="182"/>
      <c r="E19" s="183"/>
    </row>
  </sheetData>
  <sheetProtection algorithmName="SHA-512" hashValue="DQL7fSFBxUv66nzTGO7iScYNGo9Sie1MHoBXHbIgmaqPnrNhm2TNyi6XhgI9v+hLqMDVagbnjnyBT+7rCZYrIg==" saltValue="MiPd6za99LUFxzI7ZKde1A==" spinCount="100000" sheet="1" objects="1" scenarios="1"/>
  <mergeCells count="8">
    <mergeCell ref="A2:E2"/>
    <mergeCell ref="A3:E3"/>
    <mergeCell ref="A19:E19"/>
    <mergeCell ref="A12:A13"/>
    <mergeCell ref="A5:A6"/>
    <mergeCell ref="A7:A8"/>
    <mergeCell ref="A9:A11"/>
    <mergeCell ref="A18:E18"/>
  </mergeCells>
  <pageMargins left="0.7" right="0.7" top="0.75" bottom="0.75" header="0.3" footer="0.3"/>
  <pageSetup scale="58"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How to use this tool</vt:lpstr>
      <vt:lpstr>1. Estimate CKD Population</vt:lpstr>
      <vt:lpstr>2. Financial Cost of CKD</vt:lpstr>
      <vt:lpstr>3. Volume of Undiagnosed CKD</vt:lpstr>
      <vt:lpstr>4. Impacts of underdiagnosis</vt:lpstr>
      <vt:lpstr>5. Set Targets for Improvements</vt:lpstr>
      <vt:lpstr>6.1 ROI- Basic CKD Care</vt:lpstr>
      <vt:lpstr>6.2 ROI-Hospitalizations</vt:lpstr>
      <vt:lpstr>'1. Estimate CKD Population'!Print_Area</vt:lpstr>
      <vt:lpstr>'2. Financial Cost of CKD'!Print_Area</vt:lpstr>
      <vt:lpstr>'3. Volume of Undiagnosed CKD'!Print_Area</vt:lpstr>
      <vt:lpstr>'4. Impacts of underdiagnosis'!Print_Area</vt:lpstr>
      <vt:lpstr>'5. Set Targets for Improvements'!Print_Area</vt:lpstr>
      <vt:lpstr>'6.1 ROI- Basic CKD Care'!Print_Area</vt:lpstr>
      <vt:lpstr>'6.2 ROI-Hospitalizations'!Print_Area</vt:lpstr>
      <vt:lpstr>'How to use this 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Montgomery</dc:creator>
  <cp:keywords/>
  <dc:description/>
  <cp:lastModifiedBy>Katelyn Laue</cp:lastModifiedBy>
  <cp:revision/>
  <dcterms:created xsi:type="dcterms:W3CDTF">2025-09-18T14:15:22Z</dcterms:created>
  <dcterms:modified xsi:type="dcterms:W3CDTF">2026-04-09T21:55:04Z</dcterms:modified>
  <cp:category/>
  <cp:contentStatus/>
</cp:coreProperties>
</file>